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zgbc.sharepoint.com/sites/GreenStarTeamSite/Performance/Shared Documents/02_Performance_Tech/01 Tools &amp; Calculators/Calculators/"/>
    </mc:Choice>
  </mc:AlternateContent>
  <xr:revisionPtr revIDLastSave="197" documentId="13_ncr:1_{670B8453-6643-49A6-BE51-A75AEA160684}" xr6:coauthVersionLast="47" xr6:coauthVersionMax="47" xr10:uidLastSave="{A8931FFA-BDFA-4AE7-B1E7-4A620B3F43CA}"/>
  <workbookProtection workbookAlgorithmName="SHA-512" workbookHashValue="4rtJ0qRTmxeKkri00nU8+g+cgnyfXQLvEKWoElwSHiHjZ6kKDqBhTTSDXl0ASTmEvh+ojQnNzGH/3A1dpbv40A==" workbookSaltValue="LCvNKxertc6kXcwnnISwTw==" workbookSpinCount="100000" lockStructure="1"/>
  <bookViews>
    <workbookView xWindow="-108" yWindow="-108" windowWidth="23256" windowHeight="12456" firstSheet="3" activeTab="3" xr2:uid="{00000000-000D-0000-FFFF-FFFF00000000}"/>
  </bookViews>
  <sheets>
    <sheet name="Disclaimer" sheetId="1" r:id="rId1"/>
    <sheet name="Instructions" sheetId="2" r:id="rId2"/>
    <sheet name="Change Log" sheetId="3" r:id="rId3"/>
    <sheet name="28.1 Refrigerant Impacts" sheetId="4" r:id="rId4"/>
    <sheet name="Properties" sheetId="5" state="hidden" r:id="rId5"/>
    <sheet name="Carbon Neutral Summary" sheetId="6" state="hidden" r:id="rId6"/>
  </sheets>
  <externalReferences>
    <externalReference r:id="rId7"/>
  </externalReferences>
  <definedNames>
    <definedName name="equipment">Properties!$O$7:$O$15</definedName>
    <definedName name="leakage">Properties!$M$7:$M$8</definedName>
    <definedName name="measure">[1]Definitions!$A$7:$A$8</definedName>
    <definedName name="method">[1]Definitions!$A$1:$A$2</definedName>
    <definedName name="Properties">Properties!$A$7:$F$63</definedName>
    <definedName name="Refrigerant">Properties!$A$7:$A$63</definedName>
    <definedName name="yes">[1]Definitions!$A$4:$A$5</definedName>
    <definedName name="Z_7A802B78_2F27_4AA5_9FDF_9854BA5604DE_.wvu.Rows" localSheetId="2" hidden="1">'Change Log'!$21:$55</definedName>
  </definedNames>
  <calcPr calcId="191028"/>
  <customWorkbookViews>
    <customWorkbookView name="Edwin Chu - Personal View" guid="{7A802B78-2F27-4AA5-9FDF-9854BA5604DE}" mergeInterval="0" personalView="1" maximized="1" xWindow="-8" yWindow="-8" windowWidth="1936" windowHeight="1056" activeSheetId="3"/>
    <customWorkbookView name="Francisca Joyce - Personal View" guid="{FF34D324-DDE0-4AE3-AE29-6F38AF82EE5D}" mergeInterval="0" personalView="1" maximized="1" xWindow="-8" yWindow="-8" windowWidth="1936" windowHeight="1056" activeSheetId="3"/>
    <customWorkbookView name="Simon Ng - Personal View" guid="{34D2EC0D-1ED8-49FD-9637-1F31F0420666}"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5" l="1"/>
  <c r="E59" i="5"/>
  <c r="E57" i="5"/>
  <c r="E55" i="5"/>
  <c r="E53" i="5"/>
  <c r="E52" i="5"/>
  <c r="E51" i="5"/>
  <c r="E41" i="5"/>
  <c r="E40" i="5"/>
  <c r="E39" i="5"/>
  <c r="E37" i="5"/>
  <c r="E36" i="5"/>
  <c r="E35" i="5"/>
  <c r="E33" i="5"/>
  <c r="E32" i="5"/>
  <c r="E30" i="5"/>
  <c r="E21" i="5"/>
  <c r="E18" i="5"/>
  <c r="E16" i="5"/>
  <c r="E15" i="5"/>
  <c r="E14" i="5"/>
  <c r="E13" i="5"/>
  <c r="E12" i="5"/>
  <c r="E11" i="5"/>
  <c r="E10" i="5"/>
  <c r="E9" i="5"/>
  <c r="E58" i="5"/>
  <c r="E56" i="5"/>
  <c r="E50" i="5"/>
  <c r="E17" i="5"/>
  <c r="E8" i="5"/>
  <c r="E7" i="5"/>
  <c r="E8" i="6" l="1"/>
  <c r="E7" i="6"/>
  <c r="E6" i="6"/>
  <c r="G13" i="4" l="1"/>
  <c r="H13" i="4"/>
  <c r="I13" i="4"/>
  <c r="J13" i="4"/>
  <c r="K13" i="4"/>
  <c r="L13" i="4"/>
  <c r="N13" i="4" l="1"/>
  <c r="M13" i="4"/>
  <c r="O13" i="4" s="1"/>
  <c r="H16" i="6"/>
  <c r="I16" i="6" s="1"/>
  <c r="H17" i="6"/>
  <c r="I17" i="6" s="1"/>
  <c r="H18" i="6"/>
  <c r="I18" i="6" s="1"/>
  <c r="H19" i="6"/>
  <c r="I19" i="6" s="1"/>
  <c r="H20" i="6"/>
  <c r="I20" i="6" s="1"/>
  <c r="H21" i="6"/>
  <c r="I21" i="6" s="1"/>
  <c r="H22" i="6"/>
  <c r="I22" i="6" s="1"/>
  <c r="H23" i="6"/>
  <c r="I23" i="6" s="1"/>
  <c r="H24" i="6"/>
  <c r="I24" i="6" s="1"/>
  <c r="H25" i="6"/>
  <c r="I25" i="6" s="1"/>
  <c r="H26" i="6"/>
  <c r="I26" i="6" s="1"/>
  <c r="H27" i="6"/>
  <c r="I27" i="6" s="1"/>
  <c r="H28" i="6"/>
  <c r="I28" i="6" s="1"/>
  <c r="H29" i="6"/>
  <c r="I29" i="6" s="1"/>
  <c r="H30" i="6"/>
  <c r="I30" i="6" s="1"/>
  <c r="H31" i="6"/>
  <c r="I31" i="6" s="1"/>
  <c r="H32" i="6"/>
  <c r="I32" i="6" s="1"/>
  <c r="H33" i="6"/>
  <c r="I33" i="6" s="1"/>
  <c r="H34" i="6"/>
  <c r="I34" i="6" s="1"/>
  <c r="H35" i="6"/>
  <c r="I35" i="6" s="1"/>
  <c r="H36" i="6"/>
  <c r="I36" i="6" s="1"/>
  <c r="H37" i="6"/>
  <c r="I37" i="6" s="1"/>
  <c r="H38" i="6"/>
  <c r="I38" i="6" s="1"/>
  <c r="H39" i="6"/>
  <c r="I39" i="6" s="1"/>
  <c r="H40" i="6"/>
  <c r="I40" i="6" s="1"/>
  <c r="H41" i="6"/>
  <c r="I41" i="6" s="1"/>
  <c r="H42" i="6"/>
  <c r="I42" i="6" s="1"/>
  <c r="H43" i="6"/>
  <c r="I43" i="6" s="1"/>
  <c r="H44" i="6"/>
  <c r="I44" i="6" s="1"/>
  <c r="H15" i="6"/>
  <c r="I15" i="6" s="1"/>
  <c r="P13" i="4" l="1"/>
  <c r="Q13" i="4"/>
  <c r="I45" i="6"/>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J14" i="4" l="1"/>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O15" i="4" l="1"/>
  <c r="O16" i="4"/>
  <c r="O17" i="4"/>
  <c r="O18" i="4"/>
  <c r="O19" i="4"/>
  <c r="O20" i="4"/>
  <c r="O21" i="4"/>
  <c r="O22" i="4"/>
  <c r="O23" i="4"/>
  <c r="O24" i="4"/>
  <c r="O25" i="4"/>
  <c r="O26" i="4"/>
  <c r="O27" i="4"/>
  <c r="O28" i="4"/>
  <c r="O29" i="4"/>
  <c r="O30" i="4"/>
  <c r="O31" i="4"/>
  <c r="O32" i="4"/>
  <c r="O33" i="4"/>
  <c r="O34" i="4"/>
  <c r="O35" i="4"/>
  <c r="O36" i="4"/>
  <c r="O37" i="4"/>
  <c r="O38" i="4"/>
  <c r="O39" i="4"/>
  <c r="O40" i="4"/>
  <c r="O41" i="4"/>
  <c r="O42"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G14"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U47" i="4" l="1"/>
  <c r="N14" i="4"/>
  <c r="M14" i="4"/>
  <c r="O14" i="4" l="1"/>
  <c r="P14" i="4" s="1"/>
  <c r="Q41" i="4" l="1"/>
  <c r="G41" i="4"/>
  <c r="Q40" i="4"/>
  <c r="G40" i="4"/>
  <c r="Q39" i="4"/>
  <c r="G39" i="4"/>
  <c r="Q38" i="4"/>
  <c r="G38" i="4"/>
  <c r="E46" i="4"/>
  <c r="G15" i="4"/>
  <c r="G16" i="4"/>
  <c r="G17" i="4"/>
  <c r="G18" i="4"/>
  <c r="G19" i="4"/>
  <c r="G20" i="4"/>
  <c r="G21" i="4"/>
  <c r="G22" i="4"/>
  <c r="G23" i="4"/>
  <c r="G24" i="4"/>
  <c r="G25" i="4"/>
  <c r="G26" i="4"/>
  <c r="G27" i="4"/>
  <c r="G28" i="4"/>
  <c r="G29" i="4"/>
  <c r="G30" i="4"/>
  <c r="G31" i="4"/>
  <c r="G32" i="4"/>
  <c r="G33" i="4"/>
  <c r="G34" i="4"/>
  <c r="G35" i="4"/>
  <c r="G36" i="4"/>
  <c r="G37" i="4"/>
  <c r="G42" i="4"/>
  <c r="Q15" i="4"/>
  <c r="Q16" i="4"/>
  <c r="Q17" i="4"/>
  <c r="Q18" i="4"/>
  <c r="Q19" i="4"/>
  <c r="Q20" i="4"/>
  <c r="Q21" i="4"/>
  <c r="Q22" i="4"/>
  <c r="Q23" i="4"/>
  <c r="Q24" i="4"/>
  <c r="Q25" i="4"/>
  <c r="Q26" i="4"/>
  <c r="Q27" i="4"/>
  <c r="Q28" i="4"/>
  <c r="Q29" i="4"/>
  <c r="Q30" i="4"/>
  <c r="Q31" i="4"/>
  <c r="Q32" i="4"/>
  <c r="Q33" i="4"/>
  <c r="Q34" i="4"/>
  <c r="Q35" i="4"/>
  <c r="Q36" i="4"/>
  <c r="Q37" i="4"/>
  <c r="Q42" i="4"/>
  <c r="Q14" i="4" l="1"/>
  <c r="E45" i="4"/>
  <c r="E47" i="4" s="1"/>
  <c r="U46" i="4" l="1"/>
  <c r="U45" i="4"/>
  <c r="E48" i="4" l="1"/>
</calcChain>
</file>

<file path=xl/sharedStrings.xml><?xml version="1.0" encoding="utf-8"?>
<sst xmlns="http://schemas.openxmlformats.org/spreadsheetml/2006/main" count="1036" uniqueCount="355">
  <si>
    <t>DISCLAIMER, AUTHORISATION AND ACKNOWLEDGEMENT</t>
  </si>
  <si>
    <t>Cell Types</t>
  </si>
  <si>
    <t>User input cell.</t>
  </si>
  <si>
    <t xml:space="preserve">Please fill in these cells only (white background). </t>
  </si>
  <si>
    <t>Calculation cell.</t>
  </si>
  <si>
    <t>These cells are used for calculating user input values, please do not attempt to modify these cells (light blue background).</t>
  </si>
  <si>
    <t>Results cell.</t>
  </si>
  <si>
    <t>These cells are used to display the results from all calculations (blue background).</t>
  </si>
  <si>
    <t>Reference cell.</t>
  </si>
  <si>
    <t>These cells are used to display instructions in completing the user input cells and also provide references to the Submission Guidelines e.g. credit benchmarks (light grey background).</t>
  </si>
  <si>
    <t>Portfolio Submissions</t>
  </si>
  <si>
    <t>When a single applicant wishes to rate more than one building the GBCA offers a Portfolio approach to certification. A portfolio approach will reduce time and duplication of effort involved in attaining a Green Star - Performance rating for a number of properties. Where relevant, some credits can be submitted in a portfolio submission for assessment across multiple buildings. The calculators submitted for these credits must be uniquely identified according to the building they are relevant to, by completing the building information details at the top of the calculator worksheet.  
If you are submitting a credit which has a calculator under a portfolio submission, please use the below guidance:
     1. Open the credit's calculator.
     2. Open the relevant calculator worksheet.
     3. At the bottom of the page, right-click on the worksheet tab and select 'Move or Copy'.
     4. Tick the 'Create a copy' check box and then click 'OK'. 
     The calculator worksheet will be copied within the file, enabling information to be submitted for multiple buildings.
     5. Repeat for as many buildings that are being included within the portfolio submission. 
     6. Ensure each worksheet uniquely identifies each building by completing the building information details. 
Your case manager will be able to assist with any questions you may have about this process.</t>
  </si>
  <si>
    <t>Support</t>
  </si>
  <si>
    <t xml:space="preserve">Please ensure to reference the Green Star - Performance v1 Submission Guidelines for guidance on how to complete the calculators. Submission Templates and Calculators jointly respond to credit requirements as outlined in the submission guidelines. The GBCA advises consulting and using each of these documents and any relevant supporting materials as needed to support an informed and consistent approach to your submission.
For any queries or additional information, please contact your project's GBCA Case Manager. </t>
  </si>
  <si>
    <t>Please ensure that you use the most up-to-date version of Green Star calculators They are routinely updated, and using the most current version will make filling in your calculator easier, clearer and more accurate.
This calculator provides an indication of the number of points available in the rating tool. It is not final, and it is only intended for feedback purposes.</t>
  </si>
  <si>
    <t>Change Log</t>
  </si>
  <si>
    <t>Calculator Release</t>
  </si>
  <si>
    <t>Summary of Changes</t>
  </si>
  <si>
    <t>Green Star - Performance v1.2</t>
  </si>
  <si>
    <t>Release 7 - 07/01/2024</t>
  </si>
  <si>
    <t xml:space="preserve">Updated emission factors MfE release May 2024 </t>
  </si>
  <si>
    <t>Release 6 - 11/04/2022</t>
  </si>
  <si>
    <t>Amended formula incorrectly calculating requirements</t>
  </si>
  <si>
    <t>Release 5 - 22/12/2021</t>
  </si>
  <si>
    <t>Corrected the leakage rates as per Submission Guidelines</t>
  </si>
  <si>
    <t>Release 4 - 11/03/2020</t>
  </si>
  <si>
    <t>Minor edits</t>
  </si>
  <si>
    <t>Release 3 - 12/09/2018</t>
  </si>
  <si>
    <t xml:space="preserve">Amended calculation for equipment life reference in '28.1 Refrigerant Impacts' tab </t>
  </si>
  <si>
    <t>Release 2 - 24/08/2018</t>
  </si>
  <si>
    <t>- Inclusion of the 'Carbon Neutral Summary' tab for projects targetting carbon neutral certification through the National Carbon Offset Standard for Buildings;
- Added additional refrigerant types in the 'Properties' tab</t>
  </si>
  <si>
    <t>Release 1 - 29/11/2017</t>
  </si>
  <si>
    <t>Released for Green Star - Performance v1.2
AND
1) Updated refrigerant properties with latest ODP and GWP based on Calm &amp; Hourahan 2011, WMO 2014, IPCC AR5 and Chemours 2015 &amp; 2016.
2) Inclusion of new refrigerants R1233zd, R-1234yf and R-1234ze</t>
  </si>
  <si>
    <t>Green Star - Performance v1.1</t>
  </si>
  <si>
    <t>Release 1 - 08/04/2016</t>
  </si>
  <si>
    <t xml:space="preserve">Released for Green Star - Performance v1.1, no changes. </t>
  </si>
  <si>
    <t>Green Star - Performance v1</t>
  </si>
  <si>
    <t>Release 1 - 13/04/2015</t>
  </si>
  <si>
    <t>Initial release.</t>
  </si>
  <si>
    <t>x</t>
  </si>
  <si>
    <t xml:space="preserve">Summary of Changes - Internal Use only </t>
  </si>
  <si>
    <t>Release Number</t>
  </si>
  <si>
    <t>Date</t>
  </si>
  <si>
    <t>Author</t>
  </si>
  <si>
    <t>Reviewer</t>
  </si>
  <si>
    <t>Approver</t>
  </si>
  <si>
    <t>Sheet</t>
  </si>
  <si>
    <t>Range</t>
  </si>
  <si>
    <t>New Value</t>
  </si>
  <si>
    <t>Old Value</t>
  </si>
  <si>
    <t>Comments</t>
  </si>
  <si>
    <t>Version 1.2, Release 1</t>
  </si>
  <si>
    <t>SN</t>
  </si>
  <si>
    <t>Properties</t>
  </si>
  <si>
    <t>A7:H38</t>
  </si>
  <si>
    <t>Various</t>
  </si>
  <si>
    <t>Refer to email from Simon Ho. Located in the D&amp;AB 'Consultant Input' Folder</t>
  </si>
  <si>
    <t>TSDEI</t>
  </si>
  <si>
    <t>J13:J42</t>
  </si>
  <si>
    <t>IF(ISBLANK(D13),"",VLOOKUP(D13,Properties!$A$7:$E$38,5, FALSE))</t>
  </si>
  <si>
    <t>IF(ISBLANK(D13),"",VLOOKUP(D13,Properties!$A$7:$E$32,5))</t>
  </si>
  <si>
    <t>Updated lookup to include new refrigerants</t>
  </si>
  <si>
    <t>K13:K42</t>
  </si>
  <si>
    <t>IF(ISBLANK(D13),"",VLOOKUP(D13,Properties!$A$7:$E$38,3, FALSE))</t>
  </si>
  <si>
    <t>IF(ISBLANK(D13),"",VLOOKUP(D13,Properties!$A$7:$E$32,3))</t>
  </si>
  <si>
    <t>L13:L42</t>
  </si>
  <si>
    <t>IF(ISBLANK(D13),"",VLOOKUP(D13,Properties!$A$7:$E$38,2, FALSE))</t>
  </si>
  <si>
    <t>IF(ISBLANK(D13),"",VLOOKUP(D13,Properties!$A$7:$E$32,2))</t>
  </si>
  <si>
    <t>EC</t>
  </si>
  <si>
    <t>Sorted refrigerants in alphebetical order to allow VLOOKUP function to work properly</t>
  </si>
  <si>
    <t>M13:M42</t>
  </si>
  <si>
    <t>IF(ISBLANK(C13),"",IFERROR((K13*G13*(H13*I13+J13))/I13,""))</t>
  </si>
  <si>
    <t>IF(ISBLANK(C13),"",K13*G13*(H13*I13+J13))/I13)</t>
  </si>
  <si>
    <t>Added IFERROR function so cell remains blank until values are typed in</t>
  </si>
  <si>
    <t>N13:N42</t>
  </si>
  <si>
    <t>IF(ISBLANK(C13),"",IFERROR((L13*G13*(H13*I13+J13))/I13,""))</t>
  </si>
  <si>
    <t>IF(ISBLANK(C13),"",(L13*G13*(H13*I13+J13))/I13)</t>
  </si>
  <si>
    <t>O13:O42</t>
  </si>
  <si>
    <t>IF(ISBLANK(C13),"",IFERROR((100000*N13)+(1*M13),""))</t>
  </si>
  <si>
    <t>IF(ISBLANK(C13),"",(100000*N13)+(1*M13))</t>
  </si>
  <si>
    <t>P13:P42</t>
  </si>
  <si>
    <t>IF(ISBLANK(C13),"",IFERROR(O13*E13,""))</t>
  </si>
  <si>
    <t>IF(ISBLANK(C13),"",O13*E13)</t>
  </si>
  <si>
    <t>Carbon Neutral Summary</t>
  </si>
  <si>
    <t>H13:H42</t>
  </si>
  <si>
    <t>IF(G13="","",F13*G13)</t>
  </si>
  <si>
    <t>F13*G13</t>
  </si>
  <si>
    <t>Cell is blank instead of showing #VALUE! Error</t>
  </si>
  <si>
    <t>Version 1.2, Release 2</t>
  </si>
  <si>
    <t>D8</t>
  </si>
  <si>
    <t>&lt;blank&gt;</t>
  </si>
  <si>
    <t>Updating refrigerant impacts' GWP figures from AR4</t>
  </si>
  <si>
    <t>D9</t>
  </si>
  <si>
    <t>D10</t>
  </si>
  <si>
    <t>D11</t>
  </si>
  <si>
    <t>D17</t>
  </si>
  <si>
    <t>D18</t>
  </si>
  <si>
    <t>D19</t>
  </si>
  <si>
    <t>28.1 Refrigerant Impacts</t>
  </si>
  <si>
    <t>IF(ISBLANK(D13),"",VLOOKUP(D13,Properties!$A$7:$F$62,5,FALSE))</t>
  </si>
  <si>
    <t>IF(ISBLANK(D13),"",VLOOKUP(D13,Properties!$A$7:$F$62,4,FALSE))</t>
  </si>
  <si>
    <t>Updated Vlookup function as a new column was added to the Properties table</t>
  </si>
  <si>
    <t>'=IF(ISBLANK(D13),"",VLOOKUP(D13,Properties!$A$7:$F$62,6,FALSE))</t>
  </si>
  <si>
    <t>'=IF(ISBLANK(D13),"",VLOOKUP(D13,Properties!$A$7:$F$62,5,FALSE))</t>
  </si>
  <si>
    <t>'=IF(ISBLANK(C13),"",IFERROR(O13*E13,"Please contact the GBCA for the use of this refrigerant"))</t>
  </si>
  <si>
    <t>'=IF(ISBLANK(C13),"",IFERROR(O13*E13,""))</t>
  </si>
  <si>
    <t>Updated formula to include error message where refrigerants with incomplete properties have been used</t>
  </si>
  <si>
    <t>A67</t>
  </si>
  <si>
    <t xml:space="preserve">Where the the properties of the refrigerants listed in the table above are 'na', please contact the GBCA via the project manager in order to use this refrigerant. </t>
  </si>
  <si>
    <t xml:space="preserve">Guideance for refrigerants with incomplete properties </t>
  </si>
  <si>
    <t>A68</t>
  </si>
  <si>
    <t>Where a refrigerant is not listed in the table above, project teams are able to use the 'User Defined' inputs. Please contact the GBCA via the project manager in order to use an undefined refrigerant</t>
  </si>
  <si>
    <t>All sheets</t>
  </si>
  <si>
    <t>Table Name</t>
  </si>
  <si>
    <t>'=Properties!$A$7:$F$65</t>
  </si>
  <si>
    <t>Creating a name for the properties table to use in formulas</t>
  </si>
  <si>
    <t>H13</t>
  </si>
  <si>
    <t>'=IF(ISBLANK(D13),"",VLOOKUP(D13,Properties,5,FALSE))</t>
  </si>
  <si>
    <t>'=IF(ISBLANK(D13),"",VLOOKUP(D13,Refrigerant,5,FALSE))</t>
  </si>
  <si>
    <t>Updating formula to include the new values in the properties table</t>
  </si>
  <si>
    <t>I13</t>
  </si>
  <si>
    <t>'=IF(ISBLANK(C13),"",VLOOKUP(C13,Properties,2,FALSE))</t>
  </si>
  <si>
    <t>'=IF(ISBLANK(C13),"",VLOOKUP(C13,Properties!$O$7:$P$15,2,FALSE))</t>
  </si>
  <si>
    <t>J13</t>
  </si>
  <si>
    <t>'=IF(ISBLANK(D13),"",VLOOKUP(D13,Properties,6,FALSE))</t>
  </si>
  <si>
    <t>'=IF(ISBLANK(D13),"",VLOOKUP(D13,Refrigerant,6,FALSE))</t>
  </si>
  <si>
    <t>K13</t>
  </si>
  <si>
    <t>'=IF(ISBLANK(D13),"",VLOOKUP(D13,Properties,3,FALSE))</t>
  </si>
  <si>
    <t>'=IF(ISBLANK(D13),"",VLOOKUP(D13,Refrigerant,3,FALSE))</t>
  </si>
  <si>
    <t>L13</t>
  </si>
  <si>
    <t>'=IF(ISBLANK(D13),"",VLOOKUP(D13,Properties,2,FALSE))</t>
  </si>
  <si>
    <t>'=IF(ISBLANK(D13),"",VLOOKUP(D13,Refrigerant,2,FALSE))</t>
  </si>
  <si>
    <t>G13:G42</t>
  </si>
  <si>
    <t>=IF(ISBLANK(D13),"",VLOOKUP(D13,Properties,4))'</t>
  </si>
  <si>
    <t>=IF(ISBLANK(D13),"",VLOOKUP(D13,Properties!$A$7:$F$65,4))</t>
  </si>
  <si>
    <t>I15:I44</t>
  </si>
  <si>
    <t>'=IF(H15="","",F15*G15*H15)</t>
  </si>
  <si>
    <t>=IF(H15="","",F15*H15)</t>
  </si>
  <si>
    <t>B47</t>
  </si>
  <si>
    <t xml:space="preserve">Note: Where leakage rates are unknkown, the default leakage rates outlined in the National Greenhouse Account (NGA) Factors 2017, Section 4.19. Further information can be located in the National Greenhouse and Energy Reporting (Measurement) Determination </t>
  </si>
  <si>
    <t>G14</t>
  </si>
  <si>
    <t>Leakage Rate (%)</t>
  </si>
  <si>
    <t>B12</t>
  </si>
  <si>
    <t xml:space="preserve">Note: The use of carbon dioxide (CO2), methane (CH4), nitrous oxide (N2), hydrofluorocarbons (HFCs), petrofluorocarbons (PFCs), sulphur hexafluoride (SF6) and nitrogen trifluoride (NF3) must be included.
All other refrigerants are considered optional at </t>
  </si>
  <si>
    <t>FJ</t>
  </si>
  <si>
    <t>Notes: 
Project teams are required to determine and leakage rates through measurement or calculations. Where leakage rates are unknkown, use the default leakage rates outlined in the National Greenhouse Account (NGA) Factors 2017, Table 25. 
Further infor</t>
  </si>
  <si>
    <t>Notes: 
Project teams are required to determine and leakage rates through measurement or calculations. Where leakage rates are unknkown, the default leakage rates outlined in the National Greenhouse Account (NGA) Factors 2017, Section 4.19. Further inform</t>
  </si>
  <si>
    <t>Updates, as requested by DOEE.</t>
  </si>
  <si>
    <t>Version 1.2, Release 3</t>
  </si>
  <si>
    <t>DF</t>
  </si>
  <si>
    <t>=IF(ISBLANK(C13),"",VLOOKUP(C13,Properties,2,FALSE))</t>
  </si>
  <si>
    <t>=IF(ISBLANK(C13),"",VLOOKUP(C13,Properties!$O$7:$P$15,2,FALSE))</t>
  </si>
  <si>
    <t>Updated formula to reference correct cells required for VLOOKUP</t>
  </si>
  <si>
    <t>Version 1.2, Release 4</t>
  </si>
  <si>
    <t>-</t>
  </si>
  <si>
    <t>Password change</t>
  </si>
  <si>
    <t>6GT8bxo*`N</t>
  </si>
  <si>
    <t>captainplanet</t>
  </si>
  <si>
    <t>Password updates for all calculators and scorecards</t>
  </si>
  <si>
    <t>Version 1.2, Release 5</t>
  </si>
  <si>
    <t>Leakage Rates per annum
(ASHRAE (2011))</t>
  </si>
  <si>
    <t>Leakage Rates per annum
(AIRAH (2012))</t>
  </si>
  <si>
    <t>Corrected the leakage rates to refer to ASHRAE as per SGs</t>
  </si>
  <si>
    <t>M7</t>
  </si>
  <si>
    <t>0.5%</t>
  </si>
  <si>
    <t>M8</t>
  </si>
  <si>
    <t>2%</t>
  </si>
  <si>
    <t>E7, E8, E17, E50, E56, E58</t>
  </si>
  <si>
    <t>'=M7</t>
  </si>
  <si>
    <t>Updated the leakage rates to refer to the values in the table to right instead of having constants</t>
  </si>
  <si>
    <t>E9:E16, E18, E21, E30, E32, E33, E35:E37, E39:E41, E51:E53, E55, E57, E59, E60</t>
  </si>
  <si>
    <t>'=M8</t>
  </si>
  <si>
    <t>v1.2 Release 6</t>
  </si>
  <si>
    <t>T44</t>
  </si>
  <si>
    <t>Compliance options</t>
  </si>
  <si>
    <t>Options to comply</t>
  </si>
  <si>
    <t>T45</t>
  </si>
  <si>
    <t>TSDEI ≤ 15</t>
  </si>
  <si>
    <t>Option 1 to comply (TSDEI less than 15)</t>
  </si>
  <si>
    <t>T46</t>
  </si>
  <si>
    <t>15 &lt; TSDEI &lt; 35</t>
  </si>
  <si>
    <t>Option 2 to comply (TSDEI between 15 and 35 and with a leak detection system in place)</t>
  </si>
  <si>
    <t>T47</t>
  </si>
  <si>
    <t>ODP = 0 and GWP ≤10</t>
  </si>
  <si>
    <t>Option 3 to comply (ODP of 0 and GWP of 10 or less)</t>
  </si>
  <si>
    <t>U44</t>
  </si>
  <si>
    <t>Met</t>
  </si>
  <si>
    <t>Checking project complies with options</t>
  </si>
  <si>
    <t>U45</t>
  </si>
  <si>
    <t>=IF(AND(E47&gt;0,E47&lt;=15),"Yes","No")</t>
  </si>
  <si>
    <t>Checking project complies with option 1</t>
  </si>
  <si>
    <t>U46</t>
  </si>
  <si>
    <t>=IF(AND(E47&gt;15,E47&lt;35),"Yes","No")</t>
  </si>
  <si>
    <t>Checking project complies with option 2</t>
  </si>
  <si>
    <t>U47</t>
  </si>
  <si>
    <t>=IF(AND(SUM(L13:L42)=0,COUNTIF(K13:K42,"")=0,COUNTIF(K13:K42,"&gt;10")=0),"Yes","No")</t>
  </si>
  <si>
    <t>Checking project complies with option 3</t>
  </si>
  <si>
    <t>E48</t>
  </si>
  <si>
    <t>=IF(U46="Yes","Only if a leak detection system complying with 28.1A.3 is in place",IF(OR(U45="Yes",U47="Yes"),"Yes","No"))</t>
  </si>
  <si>
    <t>=IF(E47=0,"",IF(E47&lt;10,"Yes",IF(E47&lt;15,"Only with leak detection in accordance with 28.1.3 of the credit","No")))</t>
  </si>
  <si>
    <t>Final display of result
- If complies with option 2, then display message about leak detection systems
- if complying with option 1 or 3, just display yes</t>
  </si>
  <si>
    <t>Building Information</t>
  </si>
  <si>
    <t>Please enter the project's Green Star number.</t>
  </si>
  <si>
    <t>Please enter the building's address or name.</t>
  </si>
  <si>
    <t>Performance Period</t>
  </si>
  <si>
    <t>Individual Plant no.</t>
  </si>
  <si>
    <t>Equipment Type</t>
  </si>
  <si>
    <t>Refrigerant Type</t>
  </si>
  <si>
    <t>Capacity (kW-R)</t>
  </si>
  <si>
    <t>Refrigerant charge (kg)</t>
  </si>
  <si>
    <t>Ratio (kg/kW)</t>
  </si>
  <si>
    <t>Leak Rate</t>
  </si>
  <si>
    <t>Equipment Life</t>
  </si>
  <si>
    <t>End of Life Loss</t>
  </si>
  <si>
    <t xml:space="preserve">GWP </t>
  </si>
  <si>
    <t>ODP</t>
  </si>
  <si>
    <t>LCGWF (kg CO2/kW.year)</t>
  </si>
  <si>
    <t>LCODF (kg CFC-11/kW.year)</t>
  </si>
  <si>
    <t>Direct Emissions Impact (DEI) (plant)</t>
  </si>
  <si>
    <t>DEI x Plant Cooling Capacity</t>
  </si>
  <si>
    <t>Plant meets requirement</t>
  </si>
  <si>
    <t>Comments
(Optional, for identifying individual plant items)</t>
  </si>
  <si>
    <t>All Plant</t>
  </si>
  <si>
    <t>Sum of DEI x Plant Cooling Capacity</t>
  </si>
  <si>
    <t>Sum of cooling capacity of all rated equipment</t>
  </si>
  <si>
    <t>Total Direct Environmental Impact (all)</t>
  </si>
  <si>
    <t>Net impact of all equipment meets requirement</t>
  </si>
  <si>
    <t>REFRIGERANT SYSTEMS PROPERTIES</t>
  </si>
  <si>
    <t>Refrigerant Properties</t>
  </si>
  <si>
    <t>Source</t>
  </si>
  <si>
    <t>Equipment Properties (ASHRAE)</t>
  </si>
  <si>
    <t>Refrigerant</t>
  </si>
  <si>
    <t>Ozone Depletion Potential (ODP)</t>
  </si>
  <si>
    <t>Global Warming Potential (GWP)</t>
  </si>
  <si>
    <t>GWP for carbon neutral buildings</t>
  </si>
  <si>
    <t>Leakage rate (LR)</t>
  </si>
  <si>
    <t>End of life loss (EL)</t>
  </si>
  <si>
    <t>GWP</t>
  </si>
  <si>
    <t>Equipment type</t>
  </si>
  <si>
    <t>Life (Years)</t>
  </si>
  <si>
    <t>CFC-11</t>
  </si>
  <si>
    <t>low pressure centrifugal chillers</t>
  </si>
  <si>
    <t>Calm and Hourahan, 2011</t>
  </si>
  <si>
    <t>WMO 2014, Appendix 5A</t>
  </si>
  <si>
    <t>IPCC AR4</t>
  </si>
  <si>
    <t>Low pressure</t>
  </si>
  <si>
    <t>Absorption chiller</t>
  </si>
  <si>
    <t>CFC-113</t>
  </si>
  <si>
    <t>High pressure</t>
  </si>
  <si>
    <t>Centrifugal chiller</t>
  </si>
  <si>
    <t>CFC-114</t>
  </si>
  <si>
    <t>Packaged AC or HP</t>
  </si>
  <si>
    <t>CFC-115</t>
  </si>
  <si>
    <t>Reciprocating chiller</t>
  </si>
  <si>
    <t>CFC-12</t>
  </si>
  <si>
    <t>refrigerators, AC, chillers</t>
  </si>
  <si>
    <t>Screw chiller</t>
  </si>
  <si>
    <t>CFC-500</t>
  </si>
  <si>
    <t>Scroll chiller</t>
  </si>
  <si>
    <t>CFC-502</t>
  </si>
  <si>
    <t>low temp applications</t>
  </si>
  <si>
    <t>Split-system AC or HP, VRF</t>
  </si>
  <si>
    <t>HC-290</t>
  </si>
  <si>
    <t>propane</t>
  </si>
  <si>
    <t>Unitary AC or HP</t>
  </si>
  <si>
    <t>HC-600</t>
  </si>
  <si>
    <t>butane</t>
  </si>
  <si>
    <t>Window AC or HP</t>
  </si>
  <si>
    <t>HC-600a</t>
  </si>
  <si>
    <t>iso-butane</t>
  </si>
  <si>
    <t>HCFC-123</t>
  </si>
  <si>
    <t>replaced CFC-11</t>
  </si>
  <si>
    <t>HCFC-22</t>
  </si>
  <si>
    <t>HFC -125</t>
  </si>
  <si>
    <t>na</t>
  </si>
  <si>
    <t>Please contact the GBCA prior to the use of this refrigerant</t>
  </si>
  <si>
    <t>HFC-134</t>
  </si>
  <si>
    <t>HFC-134a</t>
  </si>
  <si>
    <t>replaced CFC-12</t>
  </si>
  <si>
    <t>HFC-143</t>
  </si>
  <si>
    <t>HFC-143a</t>
  </si>
  <si>
    <t>HFC-152a</t>
  </si>
  <si>
    <t>HFC-227ea</t>
  </si>
  <si>
    <t>HFC-23</t>
  </si>
  <si>
    <t>HFC-236fa</t>
  </si>
  <si>
    <t>HFC-245ca</t>
  </si>
  <si>
    <t>HFC-245fa</t>
  </si>
  <si>
    <t>HFC-32</t>
  </si>
  <si>
    <t>alternate to R-410A for unitary</t>
  </si>
  <si>
    <t>HFC-365mfc</t>
  </si>
  <si>
    <t>HFC-404A</t>
  </si>
  <si>
    <t>low temp applications; replaced CFC-502</t>
  </si>
  <si>
    <t>IPCC AR5</t>
  </si>
  <si>
    <t>HFC-407C</t>
  </si>
  <si>
    <t>HCFC-22 replacement for DX unitary</t>
  </si>
  <si>
    <t>HFC-41</t>
  </si>
  <si>
    <t>HFC-410A</t>
  </si>
  <si>
    <t>new equipment replacing HCFC-22</t>
  </si>
  <si>
    <t>HFC-417A</t>
  </si>
  <si>
    <t>DuPont ISCEON@MO59 repl HCFC-22</t>
  </si>
  <si>
    <t>HFC-424A</t>
  </si>
  <si>
    <t>Xchange, small cap repl HCFC-22</t>
  </si>
  <si>
    <t>HFC-43-10mee</t>
  </si>
  <si>
    <t>HFC-434A</t>
  </si>
  <si>
    <t>Xchange, med/large cap repl HCFC-22</t>
  </si>
  <si>
    <t>HFC-438A</t>
  </si>
  <si>
    <t>DuPont ISCEON@MO99 repl HCFC-22</t>
  </si>
  <si>
    <t>HFC-507A</t>
  </si>
  <si>
    <t>PFC-116</t>
  </si>
  <si>
    <t>PFC-14</t>
  </si>
  <si>
    <t>PFC-218</t>
  </si>
  <si>
    <t>PFC-3-1-10</t>
  </si>
  <si>
    <t>PFC-318</t>
  </si>
  <si>
    <t>PFC-4-1-12</t>
  </si>
  <si>
    <t>PFC-5-1-14</t>
  </si>
  <si>
    <t>PFC-9-1-18</t>
  </si>
  <si>
    <t>R-1233zd</t>
  </si>
  <si>
    <t>replacement for R-123 in chillers</t>
  </si>
  <si>
    <t>R-1234yf</t>
  </si>
  <si>
    <t>replacement for R-134a in mobile AC</t>
  </si>
  <si>
    <t>R-1234ze</t>
  </si>
  <si>
    <t>replacement for R-134a in chillers</t>
  </si>
  <si>
    <t>R-452B</t>
  </si>
  <si>
    <t>Chemours, 2016</t>
  </si>
  <si>
    <t>R-50</t>
  </si>
  <si>
    <t>Methane, Please contact the GBCA prior to the use of this refrigerant</t>
  </si>
  <si>
    <t>R-513A</t>
  </si>
  <si>
    <t>Chemours, 2015</t>
  </si>
  <si>
    <t>R-514A</t>
  </si>
  <si>
    <t>R-717</t>
  </si>
  <si>
    <t>Ammonia</t>
  </si>
  <si>
    <t>R-718</t>
  </si>
  <si>
    <t>Water</t>
  </si>
  <si>
    <t>R-729</t>
  </si>
  <si>
    <t>Air</t>
  </si>
  <si>
    <t>R-744</t>
  </si>
  <si>
    <t>CO2</t>
  </si>
  <si>
    <t>R-744A</t>
  </si>
  <si>
    <t>N2O</t>
  </si>
  <si>
    <r>
      <t>SF</t>
    </r>
    <r>
      <rPr>
        <vertAlign val="subscript"/>
        <sz val="10"/>
        <rFont val="Arial"/>
        <family val="2"/>
        <scheme val="minor"/>
      </rPr>
      <t>6</t>
    </r>
  </si>
  <si>
    <t>User Defined</t>
  </si>
  <si>
    <t>Refrigerant Properties (WMO2010 &amp; Calm)</t>
  </si>
  <si>
    <t>Ozone Depletion Potential
(ODP)</t>
  </si>
  <si>
    <t>Global Warming Potential
(GWP)</t>
  </si>
  <si>
    <t>Leak Rate
(LR)</t>
  </si>
  <si>
    <t>End Of Life Loss
(EL)</t>
  </si>
  <si>
    <t>ASHRAE 34, Calm 2011</t>
  </si>
  <si>
    <t>WMO2010, Appendix 5A</t>
  </si>
  <si>
    <t>potential hi pressure refr for unitary</t>
  </si>
  <si>
    <t>new equipment</t>
  </si>
  <si>
    <t xml:space="preserve">The use of carbon dioxide (CO2), methane (CH4), nitrous oxide (N2), hydrofluorocarbons (HFCs), petrofluorocarbons (PFCs), sulphur hexafluoride (SF6) and nitrogen trifluoride (NF3) must be included.
All other refrigerants are considered optional at time of publication and subject to change. </t>
  </si>
  <si>
    <t>Greenhouse Gas Emisisons (kg.CO2-e p.a.)</t>
  </si>
  <si>
    <t>Total Greenhouse Gas Emissions (t CO2-e)</t>
  </si>
  <si>
    <t>Notes: 
Project teams are required to determine and leakage rates through measurement or calculations. Where leakage rates are unknkown, use the default leakage rates outlined in the National Greenhouse Account (NGA) Factors 2017, Table 25. 
Further information can be located in the National Greenhouse and Energy Reporting (Measurement) Determination 2008, Section 4.102.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</si>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</sst>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amily val="2"/>
    </font>
    <font>
      <b/>
      <sz val="12"/>
      <color theme="0"/>
      <name val="Arial"/>
      <family val="2"/>
      <scheme val="minor"/>
    </font>
    <font>
      <sz val="10"/>
      <color theme="1"/>
      <name val="Arial"/>
      <family val="2"/>
      <scheme val="minor"/>
    </font>
    <font>
      <b/>
      <sz val="10"/>
      <color theme="0"/>
      <name val="Arial"/>
      <family val="2"/>
      <scheme val="minor"/>
    </font>
    <font>
      <sz val="10"/>
      <name val="Arial"/>
      <family val="2"/>
      <scheme val="minor"/>
    </font>
    <font>
      <b/>
      <sz val="10"/>
      <color theme="1"/>
      <name val="Arial"/>
      <family val="2"/>
      <scheme val="minor"/>
    </font>
    <font>
      <sz val="10"/>
      <name val="Arial"/>
      <family val="2"/>
    </font>
    <font>
      <sz val="10"/>
      <color indexed="8"/>
      <name val="Arial"/>
      <family val="2"/>
    </font>
    <font>
      <sz val="11"/>
      <color theme="1"/>
      <name val="Arial"/>
      <family val="2"/>
      <scheme val="minor"/>
    </font>
    <font>
      <b/>
      <i/>
      <sz val="10"/>
      <color theme="1"/>
      <name val="Arial"/>
      <family val="2"/>
      <scheme val="minor"/>
    </font>
    <font>
      <b/>
      <i/>
      <sz val="10"/>
      <color theme="0"/>
      <name val="Arial"/>
      <family val="2"/>
      <scheme val="minor"/>
    </font>
    <font>
      <b/>
      <sz val="10"/>
      <color theme="1"/>
      <name val="Arial"/>
      <family val="2"/>
    </font>
    <font>
      <b/>
      <sz val="14"/>
      <color theme="0"/>
      <name val="Arial"/>
      <family val="2"/>
    </font>
    <font>
      <b/>
      <sz val="10"/>
      <color theme="0"/>
      <name val="Arial"/>
      <family val="2"/>
    </font>
    <font>
      <b/>
      <sz val="10"/>
      <color theme="8"/>
      <name val="Arial"/>
      <family val="2"/>
      <scheme val="minor"/>
    </font>
    <font>
      <sz val="10"/>
      <color theme="1"/>
      <name val="Arial"/>
      <family val="2"/>
    </font>
    <font>
      <b/>
      <sz val="16"/>
      <color theme="1"/>
      <name val="Arial"/>
      <family val="2"/>
      <scheme val="minor"/>
    </font>
    <font>
      <b/>
      <sz val="10"/>
      <color indexed="18"/>
      <name val="Arial"/>
      <family val="2"/>
      <scheme val="minor"/>
    </font>
    <font>
      <sz val="11"/>
      <color rgb="FF000000"/>
      <name val="Calibri"/>
      <family val="2"/>
    </font>
    <font>
      <b/>
      <sz val="10"/>
      <name val="Arial"/>
      <family val="2"/>
      <scheme val="minor"/>
    </font>
    <font>
      <vertAlign val="subscript"/>
      <sz val="10"/>
      <name val="Arial"/>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theme="3"/>
        <bgColor indexed="64"/>
      </patternFill>
    </fill>
    <fill>
      <patternFill patternType="solid">
        <fgColor theme="0"/>
        <bgColor indexed="64"/>
      </patternFill>
    </fill>
    <fill>
      <patternFill patternType="solid">
        <fgColor theme="7"/>
        <bgColor indexed="64"/>
      </patternFill>
    </fill>
    <fill>
      <patternFill patternType="solid">
        <fgColor rgb="FF000000"/>
        <bgColor indexed="64"/>
      </patternFill>
    </fill>
    <fill>
      <patternFill patternType="solid">
        <fgColor theme="9"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rgb="FFE7E6E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bottom/>
      <diagonal/>
    </border>
  </borders>
  <cellStyleXfs count="2">
    <xf numFmtId="0" fontId="0" fillId="0" borderId="0"/>
    <xf numFmtId="9" fontId="8" fillId="0" borderId="0" applyFont="0" applyFill="0" applyBorder="0" applyAlignment="0" applyProtection="0"/>
  </cellStyleXfs>
  <cellXfs count="153">
    <xf numFmtId="0" fontId="0" fillId="0" borderId="0" xfId="0"/>
    <xf numFmtId="0" fontId="1" fillId="2" borderId="0" xfId="0" applyFont="1" applyFill="1"/>
    <xf numFmtId="0" fontId="0" fillId="0" borderId="0" xfId="0" applyAlignment="1">
      <alignment horizontal="center"/>
    </xf>
    <xf numFmtId="0" fontId="2"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vertical="center"/>
    </xf>
    <xf numFmtId="9" fontId="2" fillId="0" borderId="0" xfId="0" applyNumberFormat="1" applyFont="1" applyAlignment="1">
      <alignment vertical="center"/>
    </xf>
    <xf numFmtId="10" fontId="2" fillId="0" borderId="0" xfId="0" applyNumberFormat="1" applyFont="1" applyAlignment="1">
      <alignment vertical="center"/>
    </xf>
    <xf numFmtId="0" fontId="0" fillId="4" borderId="0" xfId="0" applyFill="1"/>
    <xf numFmtId="0" fontId="4" fillId="0" borderId="10" xfId="0" applyFont="1" applyBorder="1" applyAlignment="1" applyProtection="1">
      <alignment horizontal="center" vertical="center"/>
      <protection locked="0"/>
    </xf>
    <xf numFmtId="0" fontId="2" fillId="0" borderId="0" xfId="0" applyFont="1"/>
    <xf numFmtId="0" fontId="9" fillId="0" borderId="10" xfId="0" applyFont="1" applyBorder="1" applyAlignment="1">
      <alignment horizontal="center" vertical="center"/>
    </xf>
    <xf numFmtId="0" fontId="9" fillId="0" borderId="0" xfId="0" applyFont="1" applyAlignment="1">
      <alignment horizontal="center" vertical="center"/>
    </xf>
    <xf numFmtId="0" fontId="9" fillId="5" borderId="1" xfId="0" applyFont="1" applyFill="1" applyBorder="1" applyAlignment="1">
      <alignment horizontal="center" vertical="center"/>
    </xf>
    <xf numFmtId="0" fontId="10" fillId="3" borderId="1" xfId="0" applyFont="1" applyFill="1" applyBorder="1" applyAlignment="1">
      <alignment horizontal="center" vertical="center"/>
    </xf>
    <xf numFmtId="0" fontId="5" fillId="0" borderId="0" xfId="0" applyFont="1"/>
    <xf numFmtId="0" fontId="9" fillId="7" borderId="1" xfId="0" applyFont="1" applyFill="1" applyBorder="1" applyAlignment="1">
      <alignment horizontal="center" vertical="center"/>
    </xf>
    <xf numFmtId="0" fontId="6" fillId="4" borderId="0" xfId="0" applyFont="1" applyFill="1" applyAlignment="1" applyProtection="1">
      <alignment vertical="top" wrapText="1"/>
      <protection hidden="1"/>
    </xf>
    <xf numFmtId="0" fontId="13" fillId="0" borderId="0" xfId="0" applyFont="1" applyAlignment="1">
      <alignment horizontal="left" vertical="center"/>
    </xf>
    <xf numFmtId="0" fontId="13" fillId="0" borderId="0" xfId="0" applyFont="1"/>
    <xf numFmtId="0" fontId="11" fillId="5"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wrapText="1"/>
    </xf>
    <xf numFmtId="0" fontId="14" fillId="0" borderId="0" xfId="0" applyFont="1" applyAlignment="1">
      <alignment horizontal="left" vertical="center" wrapText="1"/>
    </xf>
    <xf numFmtId="0" fontId="1" fillId="0" borderId="0" xfId="0" applyFont="1"/>
    <xf numFmtId="0" fontId="1" fillId="3" borderId="0" xfId="0" applyFont="1" applyFill="1" applyAlignment="1">
      <alignment vertical="center"/>
    </xf>
    <xf numFmtId="0" fontId="1" fillId="3" borderId="0" xfId="0" applyFont="1" applyFill="1"/>
    <xf numFmtId="0" fontId="4" fillId="0" borderId="0" xfId="0" applyFont="1"/>
    <xf numFmtId="3" fontId="15" fillId="7" borderId="1" xfId="0" applyNumberFormat="1" applyFont="1" applyFill="1" applyBorder="1" applyAlignment="1">
      <alignment horizontal="center" vertical="center" wrapText="1"/>
    </xf>
    <xf numFmtId="0" fontId="2" fillId="6" borderId="0" xfId="0" applyFont="1" applyFill="1" applyAlignment="1">
      <alignment horizontal="center" vertical="center"/>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5" borderId="1" xfId="1" applyNumberFormat="1" applyFont="1" applyFill="1" applyBorder="1" applyAlignment="1" applyProtection="1">
      <alignment horizontal="center" vertical="center"/>
    </xf>
    <xf numFmtId="164" fontId="2" fillId="5" borderId="1" xfId="1" applyNumberFormat="1" applyFont="1" applyFill="1" applyBorder="1" applyAlignment="1" applyProtection="1">
      <alignment horizontal="center" vertical="center"/>
    </xf>
    <xf numFmtId="9" fontId="2" fillId="5" borderId="1" xfId="1" applyFont="1" applyFill="1" applyBorder="1" applyAlignment="1" applyProtection="1">
      <alignment horizontal="center" vertical="center"/>
    </xf>
    <xf numFmtId="0" fontId="2" fillId="5" borderId="1" xfId="1" applyNumberFormat="1" applyFont="1" applyFill="1" applyBorder="1" applyAlignment="1" applyProtection="1">
      <alignment horizontal="left" vertical="center"/>
    </xf>
    <xf numFmtId="0" fontId="1" fillId="8" borderId="0" xfId="0" applyFont="1" applyFill="1"/>
    <xf numFmtId="0" fontId="4" fillId="8" borderId="0" xfId="0" applyFont="1" applyFill="1"/>
    <xf numFmtId="0" fontId="5" fillId="5" borderId="23" xfId="0" applyFont="1" applyFill="1" applyBorder="1" applyAlignment="1">
      <alignment vertical="center" wrapText="1"/>
    </xf>
    <xf numFmtId="0" fontId="2" fillId="0" borderId="1" xfId="0" applyFont="1" applyBorder="1" applyAlignment="1">
      <alignment horizontal="center" vertical="center"/>
    </xf>
    <xf numFmtId="0" fontId="2" fillId="9" borderId="1" xfId="0" applyFont="1" applyFill="1" applyBorder="1" applyAlignment="1">
      <alignment horizontal="center" vertical="center"/>
    </xf>
    <xf numFmtId="0" fontId="5" fillId="5" borderId="23" xfId="0" applyFont="1" applyFill="1" applyBorder="1" applyAlignment="1">
      <alignment horizontal="center" vertical="center" wrapText="1"/>
    </xf>
    <xf numFmtId="0" fontId="4" fillId="5" borderId="1" xfId="1" applyNumberFormat="1" applyFont="1" applyFill="1" applyBorder="1" applyAlignment="1" applyProtection="1">
      <alignment horizontal="left" vertical="center"/>
    </xf>
    <xf numFmtId="0" fontId="4" fillId="5" borderId="1" xfId="1" applyNumberFormat="1" applyFont="1" applyFill="1" applyBorder="1" applyAlignment="1" applyProtection="1">
      <alignment horizontal="center" vertical="center"/>
    </xf>
    <xf numFmtId="4" fontId="15" fillId="9" borderId="1" xfId="0" applyNumberFormat="1" applyFont="1" applyFill="1" applyBorder="1" applyAlignment="1">
      <alignment horizontal="center" vertical="center" wrapText="1"/>
    </xf>
    <xf numFmtId="164" fontId="15" fillId="9" borderId="1" xfId="1" applyNumberFormat="1" applyFont="1" applyFill="1" applyBorder="1" applyAlignment="1" applyProtection="1">
      <alignment horizontal="center" vertical="center" wrapText="1"/>
    </xf>
    <xf numFmtId="3" fontId="15" fillId="9" borderId="1" xfId="0" applyNumberFormat="1" applyFont="1" applyFill="1" applyBorder="1" applyAlignment="1">
      <alignment horizontal="center" vertical="center" wrapText="1"/>
    </xf>
    <xf numFmtId="9" fontId="15" fillId="9" borderId="1" xfId="1" applyFont="1" applyFill="1" applyBorder="1" applyAlignment="1" applyProtection="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1" fillId="0" borderId="0" xfId="0" applyFont="1" applyAlignment="1">
      <alignment vertical="center" wrapText="1"/>
    </xf>
    <xf numFmtId="0" fontId="15" fillId="7" borderId="1" xfId="0" applyFont="1" applyFill="1" applyBorder="1" applyAlignment="1">
      <alignment horizontal="center" vertical="center" wrapText="1"/>
    </xf>
    <xf numFmtId="2" fontId="15" fillId="7" borderId="1" xfId="0" applyNumberFormat="1" applyFont="1" applyFill="1" applyBorder="1" applyAlignment="1">
      <alignment horizontal="center" vertical="center" wrapText="1"/>
    </xf>
    <xf numFmtId="0" fontId="18" fillId="10" borderId="25"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5" fillId="5" borderId="0" xfId="0" applyFont="1" applyFill="1" applyAlignment="1">
      <alignment horizontal="center" vertical="center" wrapText="1"/>
    </xf>
    <xf numFmtId="0" fontId="2" fillId="5" borderId="0" xfId="1" applyNumberFormat="1" applyFont="1" applyFill="1" applyBorder="1" applyAlignment="1" applyProtection="1">
      <alignment horizontal="left" vertical="center"/>
    </xf>
    <xf numFmtId="0" fontId="4" fillId="4" borderId="1" xfId="1" applyNumberFormat="1" applyFont="1" applyFill="1" applyBorder="1" applyAlignment="1" applyProtection="1">
      <alignment horizontal="center" vertical="center"/>
    </xf>
    <xf numFmtId="0" fontId="4" fillId="0" borderId="0" xfId="0" applyFont="1" applyAlignment="1" applyProtection="1">
      <alignment horizontal="lef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10" fontId="4" fillId="0" borderId="27" xfId="0" applyNumberFormat="1" applyFont="1" applyBorder="1" applyAlignment="1" applyProtection="1">
      <alignment horizontal="center" vertical="center"/>
      <protection locked="0"/>
    </xf>
    <xf numFmtId="10" fontId="4" fillId="0" borderId="28" xfId="0" applyNumberFormat="1" applyFont="1" applyBorder="1" applyAlignment="1" applyProtection="1">
      <alignment horizontal="center" vertical="center"/>
      <protection locked="0"/>
    </xf>
    <xf numFmtId="10" fontId="4" fillId="0" borderId="21" xfId="0" applyNumberFormat="1" applyFont="1" applyBorder="1" applyAlignment="1" applyProtection="1">
      <alignment horizontal="center" vertical="center"/>
      <protection locked="0"/>
    </xf>
    <xf numFmtId="10" fontId="4" fillId="0" borderId="29" xfId="0" applyNumberFormat="1" applyFont="1" applyBorder="1" applyAlignment="1" applyProtection="1">
      <alignment horizontal="center" vertical="center"/>
      <protection locked="0"/>
    </xf>
    <xf numFmtId="0" fontId="2" fillId="0" borderId="0" xfId="0" applyFont="1" applyAlignment="1">
      <alignment horizontal="center" vertical="center" wrapText="1"/>
    </xf>
    <xf numFmtId="0" fontId="12" fillId="6" borderId="0" xfId="0" applyFont="1" applyFill="1" applyAlignment="1">
      <alignment vertical="center"/>
    </xf>
    <xf numFmtId="0" fontId="12" fillId="6" borderId="24" xfId="0" applyFont="1" applyFill="1" applyBorder="1" applyAlignment="1">
      <alignment vertical="center"/>
    </xf>
    <xf numFmtId="0" fontId="11" fillId="5" borderId="22" xfId="0" applyFont="1" applyFill="1" applyBorder="1" applyAlignment="1">
      <alignment horizontal="center" vertical="center" wrapText="1"/>
    </xf>
    <xf numFmtId="14" fontId="4" fillId="0" borderId="23" xfId="0" applyNumberFormat="1" applyFont="1" applyBorder="1" applyAlignment="1">
      <alignment horizontal="left" vertical="center"/>
    </xf>
    <xf numFmtId="14" fontId="4" fillId="0" borderId="3" xfId="0" applyNumberFormat="1" applyFont="1" applyBorder="1" applyAlignment="1">
      <alignment horizontal="left" vertical="center"/>
    </xf>
    <xf numFmtId="14" fontId="4" fillId="0" borderId="3"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23" xfId="0" applyFont="1" applyBorder="1" applyAlignment="1">
      <alignment horizontal="left" vertical="center"/>
    </xf>
    <xf numFmtId="0" fontId="4" fillId="0" borderId="1" xfId="0" applyFont="1" applyBorder="1" applyAlignment="1">
      <alignment horizontal="left" vertical="center"/>
    </xf>
    <xf numFmtId="0" fontId="4" fillId="4" borderId="1" xfId="0" applyFont="1" applyFill="1" applyBorder="1" applyAlignment="1">
      <alignment horizontal="left" vertical="center"/>
    </xf>
    <xf numFmtId="0" fontId="4" fillId="4" borderId="23" xfId="0" applyFont="1" applyFill="1" applyBorder="1" applyAlignment="1">
      <alignment horizontal="left" vertical="center"/>
    </xf>
    <xf numFmtId="0" fontId="4" fillId="4" borderId="23" xfId="0" applyFont="1" applyFill="1" applyBorder="1" applyAlignment="1">
      <alignment horizontal="left" vertical="center" wrapText="1"/>
    </xf>
    <xf numFmtId="0" fontId="4" fillId="4" borderId="0" xfId="0" applyFont="1" applyFill="1"/>
    <xf numFmtId="0" fontId="4" fillId="0" borderId="1" xfId="0" quotePrefix="1" applyFont="1" applyBorder="1" applyAlignment="1">
      <alignment horizontal="left" vertical="center" wrapText="1"/>
    </xf>
    <xf numFmtId="14" fontId="4" fillId="4" borderId="3" xfId="0" applyNumberFormat="1" applyFont="1" applyFill="1" applyBorder="1" applyAlignment="1">
      <alignment horizontal="left" vertical="center"/>
    </xf>
    <xf numFmtId="14" fontId="4" fillId="4" borderId="1" xfId="0" applyNumberFormat="1" applyFont="1" applyFill="1" applyBorder="1" applyAlignment="1">
      <alignment horizontal="left" vertical="center"/>
    </xf>
    <xf numFmtId="0" fontId="4" fillId="4" borderId="1" xfId="0" quotePrefix="1" applyFont="1" applyFill="1" applyBorder="1" applyAlignment="1">
      <alignment horizontal="left" vertical="center" wrapText="1"/>
    </xf>
    <xf numFmtId="10" fontId="4" fillId="4" borderId="1" xfId="0" quotePrefix="1" applyNumberFormat="1" applyFont="1" applyFill="1" applyBorder="1" applyAlignment="1">
      <alignment horizontal="left" vertical="center" wrapText="1"/>
    </xf>
    <xf numFmtId="9" fontId="4" fillId="4" borderId="1" xfId="0" quotePrefix="1" applyNumberFormat="1" applyFont="1" applyFill="1" applyBorder="1" applyAlignment="1">
      <alignment horizontal="left" vertical="center" wrapText="1"/>
    </xf>
    <xf numFmtId="0" fontId="19" fillId="5" borderId="1" xfId="0" applyFont="1" applyFill="1" applyBorder="1" applyAlignment="1">
      <alignment horizontal="center" vertical="center" wrapText="1"/>
    </xf>
    <xf numFmtId="164" fontId="4" fillId="5" borderId="1" xfId="1" applyNumberFormat="1" applyFont="1" applyFill="1" applyBorder="1" applyAlignment="1" applyProtection="1">
      <alignment horizontal="center" vertical="center"/>
    </xf>
    <xf numFmtId="9" fontId="4" fillId="5" borderId="1" xfId="1" applyFont="1" applyFill="1" applyBorder="1" applyAlignment="1" applyProtection="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vertical="center"/>
    </xf>
    <xf numFmtId="164" fontId="4" fillId="4" borderId="1" xfId="1" applyNumberFormat="1" applyFont="1" applyFill="1" applyBorder="1" applyAlignment="1" applyProtection="1">
      <alignment horizontal="center" vertical="center"/>
    </xf>
    <xf numFmtId="9" fontId="4" fillId="4" borderId="1" xfId="1" applyFont="1" applyFill="1" applyBorder="1" applyAlignment="1" applyProtection="1">
      <alignment horizontal="center" vertical="center"/>
    </xf>
    <xf numFmtId="0" fontId="4" fillId="0" borderId="0" xfId="0" applyFont="1" applyAlignment="1">
      <alignment vertical="center"/>
    </xf>
    <xf numFmtId="0" fontId="19" fillId="5" borderId="1" xfId="0" applyFont="1" applyFill="1" applyBorder="1" applyAlignment="1">
      <alignment vertical="center" wrapText="1"/>
    </xf>
    <xf numFmtId="0" fontId="4" fillId="5" borderId="1" xfId="1" applyNumberFormat="1" applyFont="1" applyFill="1" applyBorder="1" applyAlignment="1" applyProtection="1">
      <alignment vertical="center"/>
    </xf>
    <xf numFmtId="9" fontId="4" fillId="0" borderId="0" xfId="0" applyNumberFormat="1" applyFont="1" applyAlignment="1">
      <alignment vertical="center"/>
    </xf>
    <xf numFmtId="0" fontId="2" fillId="0" borderId="0" xfId="0" applyFont="1" applyAlignment="1">
      <alignment horizontal="left" vertical="center"/>
    </xf>
    <xf numFmtId="0" fontId="2" fillId="4" borderId="0" xfId="0" applyFont="1" applyFill="1" applyAlignment="1">
      <alignment horizontal="center" vertical="center"/>
    </xf>
    <xf numFmtId="0" fontId="4" fillId="4" borderId="0" xfId="0" applyFont="1" applyFill="1" applyAlignment="1">
      <alignment horizontal="center" vertical="center"/>
    </xf>
    <xf numFmtId="0" fontId="2" fillId="0" borderId="12" xfId="0" applyFont="1" applyBorder="1" applyAlignment="1">
      <alignment horizontal="left" vertical="center"/>
    </xf>
    <xf numFmtId="0" fontId="2" fillId="0" borderId="3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0" fillId="0" borderId="0" xfId="0" applyAlignment="1">
      <alignment horizontal="center"/>
    </xf>
    <xf numFmtId="0" fontId="2" fillId="0" borderId="0" xfId="0" applyFont="1" applyAlignment="1">
      <alignment horizontal="left" vertical="top" wrapText="1"/>
    </xf>
    <xf numFmtId="0" fontId="2" fillId="0" borderId="0" xfId="0" applyFont="1" applyAlignment="1">
      <alignment horizontal="left" vertical="top"/>
    </xf>
    <xf numFmtId="0" fontId="1" fillId="2" borderId="0" xfId="0" applyFont="1" applyFill="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3" fontId="7" fillId="4" borderId="1" xfId="0" applyNumberFormat="1" applyFont="1" applyFill="1" applyBorder="1" applyAlignment="1">
      <alignment vertical="center" wrapText="1"/>
    </xf>
    <xf numFmtId="0" fontId="16" fillId="4" borderId="24" xfId="0" applyFont="1" applyFill="1" applyBorder="1" applyAlignment="1">
      <alignment horizontal="left"/>
    </xf>
    <xf numFmtId="0" fontId="11" fillId="4" borderId="0" xfId="0" applyFont="1" applyFill="1" applyAlignment="1" applyProtection="1">
      <alignment horizontal="left" vertical="center" wrapText="1"/>
      <protection hidden="1"/>
    </xf>
    <xf numFmtId="3" fontId="7" fillId="4" borderId="1" xfId="0" quotePrefix="1" applyNumberFormat="1" applyFont="1" applyFill="1" applyBorder="1" applyAlignment="1">
      <alignment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6" borderId="0" xfId="0" applyFont="1" applyFill="1" applyAlignment="1">
      <alignment horizontal="left" vertical="center"/>
    </xf>
    <xf numFmtId="0" fontId="1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3" fillId="3" borderId="1"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 fillId="0" borderId="0" xfId="0" applyFont="1" applyAlignment="1">
      <alignment horizontal="center" vertical="center"/>
    </xf>
    <xf numFmtId="0" fontId="5" fillId="5" borderId="1" xfId="0" applyFont="1" applyFill="1" applyBorder="1" applyAlignment="1">
      <alignment horizontal="center" vertical="center"/>
    </xf>
  </cellXfs>
  <cellStyles count="2">
    <cellStyle name="Normal" xfId="0" builtinId="0" customBuiltin="1"/>
    <cellStyle name="Percent" xfId="1"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180974</xdr:rowOff>
    </xdr:from>
    <xdr:to>
      <xdr:col>17</xdr:col>
      <xdr:colOff>0</xdr:colOff>
      <xdr:row>34</xdr:row>
      <xdr:rowOff>28574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2409824"/>
          <a:ext cx="11658600" cy="5457825"/>
        </a:xfrm>
        <a:prstGeom prst="rect">
          <a:avLst/>
        </a:prstGeom>
        <a:solidFill>
          <a:schemeClr val="lt1"/>
        </a:solidFill>
        <a:ln w="9525" cmpd="sng">
          <a:solidFill>
            <a:schemeClr val="tx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900">
              <a:solidFill>
                <a:schemeClr val="dk1"/>
              </a:solidFill>
              <a:effectLst/>
              <a:latin typeface="+mn-lt"/>
              <a:ea typeface="+mn-ea"/>
              <a:cs typeface="+mn-cs"/>
            </a:rPr>
            <a:t>The Green Star environmental rating system for buildings (“Green Star”) and the Green Star – Performance rating tool (“Green Star – Performance") have been developed by the Green Building Council of Australia (“GBCA”). Green Star – Performance evaluates the operational performance of all types of existing buildings (with the exception of single detached dwellings). It is intended for use by stakeholders including project team members as a guide for sustainable existing building operations. As with all Green Star rating tools, Green Star – Performance may be subject to further development in the future. </a:t>
          </a:r>
        </a:p>
        <a:p>
          <a:endParaRPr lang="en-AU" sz="900">
            <a:effectLst/>
          </a:endParaRPr>
        </a:p>
        <a:p>
          <a:r>
            <a:rPr lang="en-AU" sz="900">
              <a:solidFill>
                <a:schemeClr val="dk1"/>
              </a:solidFill>
              <a:effectLst/>
              <a:latin typeface="+mn-lt"/>
              <a:ea typeface="+mn-ea"/>
              <a:cs typeface="+mn-cs"/>
            </a:rPr>
            <a:t>The Australian Government’s National Carbon Offset Standard for Buildings (the standard) was developed by the Department of the Environment and Energy with input from GBCA and the National Australian Built Environment Rating Scheme Administrator. It provides a credible framework for managing emissions and achieving carbon neutrality. The standard has been designed to accommodate a wide variety of building types in Australia. The standard may be subject to further development in the future. The standard is a process document only and not to be relied upon to assert any legal or contractual relationship with the Australian Government. </a:t>
          </a:r>
        </a:p>
        <a:p>
          <a:endParaRPr lang="en-AU" sz="900">
            <a:effectLst/>
          </a:endParaRPr>
        </a:p>
        <a:p>
          <a:r>
            <a:rPr lang="en-AU" sz="900">
              <a:solidFill>
                <a:schemeClr val="dk1"/>
              </a:solidFill>
              <a:effectLst/>
              <a:latin typeface="+mn-lt"/>
              <a:ea typeface="+mn-ea"/>
              <a:cs typeface="+mn-cs"/>
            </a:rPr>
            <a:t>The Australian Government has registered the National Carbon Offset Standard Certification Trade Mark with IP Australia and the Australian Competition and Consumer Commission. All right, title and interest in the National Carbon Offset Standard Certification Trade Mark vest in the Australian Government. The National Carbon Offset Standard Certification Trade Mark is only available to buildings that are certified by approved certifiers (including GBCA) and have an agreement in place with a certifier.</a:t>
          </a:r>
        </a:p>
        <a:p>
          <a:endParaRPr lang="en-AU" sz="900">
            <a:effectLst/>
          </a:endParaRPr>
        </a:p>
        <a:p>
          <a:r>
            <a:rPr lang="en-AU" sz="900">
              <a:solidFill>
                <a:schemeClr val="dk1"/>
              </a:solidFill>
              <a:effectLst/>
              <a:latin typeface="+mn-lt"/>
              <a:ea typeface="+mn-ea"/>
              <a:cs typeface="+mn-cs"/>
            </a:rPr>
            <a:t>Green Star and Green Star – Performance have been developed with the assistance and participation of representatives from many organisations. The GBCA authorises you to view and use Green Star – Performance for your individual use only. In exchange for this authorisation, you agree that the GBCA retains all copyright and other proprietary rights contained in and in relation to Green Star – Performance and agree not to sell, modify, or use for another purpose all or any part of the tool or to reproduce, display or distribute the tool in any way for any public or commercial purpose, including display on a website or in a networked environment. Unauthorised use of Green Star, Green Star – Performance, and/or the National Carbon Offset Standard Certification Trade Mark will violate copyright and other laws, and is prohibited. All text, graphics, layout and other elements of content contained in Green Star and its rating tools are owned by the GBCA and are protected by copyright, trade mark and other laws.</a:t>
          </a:r>
        </a:p>
        <a:p>
          <a:endParaRPr lang="en-AU" sz="900">
            <a:effectLst/>
          </a:endParaRPr>
        </a:p>
        <a:p>
          <a:r>
            <a:rPr lang="en-AU" sz="900">
              <a:solidFill>
                <a:schemeClr val="dk1"/>
              </a:solidFill>
              <a:effectLst/>
              <a:latin typeface="+mn-lt"/>
              <a:ea typeface="+mn-ea"/>
              <a:cs typeface="+mn-cs"/>
            </a:rPr>
            <a:t>To the maximum extent permitted by law, the GBCA does not accept responsibility, including without limitation for negligence, for any inaccuracy within Green Star and/or its rating tools and makes no warranty, expressed or implied, including the warranties of merchantability and fitness for a particular purpose, nor assumes any legal liability or responsibility to you or any third parties for the accuracy, completeness, or use of, or reliance on, any information contained in Green Star and/or Green Star – Performance , or for any injuries, losses or damages (including, without limitation, equitable relief and economic loss) arising out of such use or reliance.</a:t>
          </a:r>
          <a:endParaRPr lang="en-AU" sz="900">
            <a:effectLst/>
          </a:endParaRP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Green Star and Green Star – Performance are no substitute for professional advice. You should seek your own professional and other appropriate advice on the matters addressed by them.</a:t>
          </a:r>
          <a:endParaRPr lang="en-AU" sz="900">
            <a:effectLst/>
          </a:endParaRP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As a condition of use, you covenant not to sue, and agree to waive and release:</a:t>
          </a:r>
          <a:endParaRPr lang="en-AU" sz="900">
            <a:effectLst/>
          </a:endParaRPr>
        </a:p>
        <a:p>
          <a:pPr marL="171450" indent="-171450">
            <a:buFont typeface="Arial" panose="020B0604020202020204" pitchFamily="34" charset="0"/>
            <a:buChar char="•"/>
          </a:pPr>
          <a:r>
            <a:rPr lang="en-AU" sz="900">
              <a:solidFill>
                <a:schemeClr val="dk1"/>
              </a:solidFill>
              <a:effectLst/>
              <a:latin typeface="+mn-lt"/>
              <a:ea typeface="+mn-ea"/>
              <a:cs typeface="+mn-cs"/>
            </a:rPr>
            <a:t>the GBCA, its officers, agents, employees and its members; and</a:t>
          </a:r>
          <a:endParaRPr lang="en-AU" sz="900">
            <a:effectLst/>
          </a:endParaRPr>
        </a:p>
        <a:p>
          <a:pPr marL="171450" indent="-171450">
            <a:buFont typeface="Arial" panose="020B0604020202020204" pitchFamily="34" charset="0"/>
            <a:buChar char="•"/>
          </a:pPr>
          <a:r>
            <a:rPr lang="en-AU" sz="900">
              <a:solidFill>
                <a:schemeClr val="dk1"/>
              </a:solidFill>
              <a:effectLst/>
              <a:latin typeface="+mn-lt"/>
              <a:ea typeface="+mn-ea"/>
              <a:cs typeface="+mn-cs"/>
            </a:rPr>
            <a:t>the Commonwealth of Australia</a:t>
          </a:r>
          <a:endParaRPr lang="en-AU" sz="900">
            <a:effectLst/>
          </a:endParaRPr>
        </a:p>
        <a:p>
          <a:r>
            <a:rPr lang="en-AU" sz="900">
              <a:solidFill>
                <a:schemeClr val="dk1"/>
              </a:solidFill>
              <a:effectLst/>
              <a:latin typeface="+mn-lt"/>
              <a:ea typeface="+mn-ea"/>
              <a:cs typeface="+mn-cs"/>
            </a:rPr>
            <a:t>from any and all claims, demands and causes of action for any injury, loss, destruction or damage (including, without limitation, equitable relief and economic loss) that you may now or hereafter have a right to assert against such parties as a result of your use of, or reliance on, Green Star, Green Star – Performance and/or the standard.</a:t>
          </a:r>
        </a:p>
        <a:p>
          <a:endParaRPr lang="en-AU" sz="900">
            <a:effectLst/>
          </a:endParaRPr>
        </a:p>
        <a:p>
          <a:r>
            <a:rPr lang="en-AU" sz="900">
              <a:solidFill>
                <a:schemeClr val="dk1"/>
              </a:solidFill>
              <a:effectLst/>
              <a:latin typeface="+mn-lt"/>
              <a:ea typeface="+mn-ea"/>
              <a:cs typeface="+mn-cs"/>
            </a:rPr>
            <a:t>The GBCA does not endorse any self-assessed Green Star rating achieved by the use of Green Star – Performance. The GBCA offers a formal certification process for 1 Star to 6 Star ratings; this service provides for independent third party review of points claimed to ensure all points can be demonstrated to be achieved by the provision of the necessary documentary evidence. The use of Green Star – Performance without formal certification by the GBCA does not entitle the user or any other party to promote the Green Star rating achieved.</a:t>
          </a:r>
        </a:p>
        <a:p>
          <a:endParaRPr lang="en-AU" sz="900">
            <a:effectLst/>
          </a:endParaRPr>
        </a:p>
        <a:p>
          <a:r>
            <a:rPr lang="en-AU" sz="900">
              <a:solidFill>
                <a:schemeClr val="dk1"/>
              </a:solidFill>
              <a:effectLst/>
              <a:latin typeface="+mn-lt"/>
              <a:ea typeface="+mn-ea"/>
              <a:cs typeface="+mn-cs"/>
            </a:rPr>
            <a:t>The application of Green Star – Performance to the operational performance of all types of existing buildings (with the exception of single detached dwellings) is encouraged to assess and improve their environmental performance attributes. However, formal recognition of the Green Star rating – and the right to promote same – requires undertaking the formal certification process offered by the GBCA.</a:t>
          </a:r>
          <a:endParaRPr lang="en-AU" sz="900">
            <a:effectLst/>
          </a:endParaRP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You are only authorised to proceed to use Green Star and Green Star – Performance on this basis.</a:t>
          </a:r>
          <a:endParaRPr lang="en-AU" sz="900">
            <a:effectLst/>
          </a:endParaRP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All rights reserved.`</a:t>
          </a:r>
          <a:endParaRPr lang="en-AU" sz="900">
            <a:effectLst/>
          </a:endParaRPr>
        </a:p>
      </xdr:txBody>
    </xdr:sp>
    <xdr:clientData/>
  </xdr:twoCellAnchor>
  <xdr:twoCellAnchor editAs="oneCell">
    <xdr:from>
      <xdr:col>0</xdr:col>
      <xdr:colOff>0</xdr:colOff>
      <xdr:row>0</xdr:row>
      <xdr:rowOff>0</xdr:rowOff>
    </xdr:from>
    <xdr:to>
      <xdr:col>12</xdr:col>
      <xdr:colOff>0</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15200"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438400" cy="1060704"/>
    <xdr:pic>
      <xdr:nvPicPr>
        <xdr:cNvPr id="2" name="Picture 1" descr="Rating-tool-header_No-name_revised.jpg">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srcRect r="66667"/>
        <a:stretch/>
      </xdr:blipFill>
      <xdr:spPr>
        <a:xfrm>
          <a:off x="285750" y="0"/>
          <a:ext cx="2438400" cy="1060704"/>
        </a:xfrm>
        <a:prstGeom prst="rect">
          <a:avLst/>
        </a:prstGeom>
      </xdr:spPr>
    </xdr:pic>
    <xdr:clientData/>
  </xdr:oneCellAnchor>
  <xdr:oneCellAnchor>
    <xdr:from>
      <xdr:col>3</xdr:col>
      <xdr:colOff>2160173</xdr:colOff>
      <xdr:row>14</xdr:row>
      <xdr:rowOff>714375</xdr:rowOff>
    </xdr:from>
    <xdr:ext cx="2307560" cy="1667242"/>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37023" y="6029325"/>
          <a:ext cx="2307560" cy="1667242"/>
        </a:xfrm>
        <a:prstGeom prst="rect">
          <a:avLst/>
        </a:prstGeom>
      </xdr:spPr>
    </xdr:pic>
    <xdr:clientData/>
  </xdr:oneCellAnchor>
  <xdr:oneCellAnchor>
    <xdr:from>
      <xdr:col>2</xdr:col>
      <xdr:colOff>2628899</xdr:colOff>
      <xdr:row>0</xdr:row>
      <xdr:rowOff>0</xdr:rowOff>
    </xdr:from>
    <xdr:ext cx="5057775" cy="1060704"/>
    <xdr:pic>
      <xdr:nvPicPr>
        <xdr:cNvPr id="4" name="Picture 3" descr="Rating-tool-header_No-name_revised.jpg">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srcRect l="30859"/>
        <a:stretch/>
      </xdr:blipFill>
      <xdr:spPr>
        <a:xfrm>
          <a:off x="5057774" y="0"/>
          <a:ext cx="5057775" cy="106070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619794</xdr:colOff>
      <xdr:row>0</xdr:row>
      <xdr:rowOff>1190625</xdr:rowOff>
    </xdr:to>
    <xdr:pic>
      <xdr:nvPicPr>
        <xdr:cNvPr id="3" name="Picture 2" descr="Rating-tool-header_No-name_revised.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1" y="0"/>
          <a:ext cx="8211218" cy="1190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550210</xdr:colOff>
      <xdr:row>1</xdr:row>
      <xdr:rowOff>19621</xdr:rowOff>
    </xdr:to>
    <xdr:pic>
      <xdr:nvPicPr>
        <xdr:cNvPr id="2" name="Picture 1" descr="Rating-tool-header_No-name_revised.jp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srcRect r="68385"/>
        <a:stretch/>
      </xdr:blipFill>
      <xdr:spPr>
        <a:xfrm>
          <a:off x="201707" y="0"/>
          <a:ext cx="2319618" cy="1056782"/>
        </a:xfrm>
        <a:prstGeom prst="rect">
          <a:avLst/>
        </a:prstGeom>
      </xdr:spPr>
    </xdr:pic>
    <xdr:clientData/>
  </xdr:twoCellAnchor>
  <xdr:twoCellAnchor editAs="oneCell">
    <xdr:from>
      <xdr:col>14</xdr:col>
      <xdr:colOff>0</xdr:colOff>
      <xdr:row>0</xdr:row>
      <xdr:rowOff>0</xdr:rowOff>
    </xdr:from>
    <xdr:to>
      <xdr:col>17</xdr:col>
      <xdr:colOff>1868301</xdr:colOff>
      <xdr:row>1</xdr:row>
      <xdr:rowOff>19621</xdr:rowOff>
    </xdr:to>
    <xdr:pic>
      <xdr:nvPicPr>
        <xdr:cNvPr id="7" name="Picture 6" descr="Rating-tool-header_No-name_revised.jpg">
          <a:extLst>
            <a:ext uri="{FF2B5EF4-FFF2-40B4-BE49-F238E27FC236}">
              <a16:creationId xmlns:a16="http://schemas.microsoft.com/office/drawing/2014/main" id="{26F52644-3175-48D1-BC2D-2B53581ABBE6}"/>
            </a:ext>
          </a:extLst>
        </xdr:cNvPr>
        <xdr:cNvPicPr>
          <a:picLocks noChangeAspect="1"/>
        </xdr:cNvPicPr>
      </xdr:nvPicPr>
      <xdr:blipFill rotWithShape="1">
        <a:blip xmlns:r="http://schemas.openxmlformats.org/officeDocument/2006/relationships" r:embed="rId1" cstate="print"/>
        <a:srcRect l="31768"/>
        <a:stretch/>
      </xdr:blipFill>
      <xdr:spPr>
        <a:xfrm>
          <a:off x="10934700" y="0"/>
          <a:ext cx="5006789" cy="10607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104775</xdr:colOff>
      <xdr:row>1</xdr:row>
      <xdr:rowOff>3429</xdr:rowOff>
    </xdr:to>
    <xdr:pic>
      <xdr:nvPicPr>
        <xdr:cNvPr id="2" name="Picture 1" descr="Rating-tool-header_No-name_revised.jpg">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srcRect r="69922"/>
        <a:stretch/>
      </xdr:blipFill>
      <xdr:spPr>
        <a:xfrm>
          <a:off x="0" y="0"/>
          <a:ext cx="2200275" cy="1060704"/>
        </a:xfrm>
        <a:prstGeom prst="rect">
          <a:avLst/>
        </a:prstGeom>
      </xdr:spPr>
    </xdr:pic>
    <xdr:clientData/>
  </xdr:twoCellAnchor>
  <xdr:twoCellAnchor editAs="oneCell">
    <xdr:from>
      <xdr:col>6</xdr:col>
      <xdr:colOff>2609850</xdr:colOff>
      <xdr:row>0</xdr:row>
      <xdr:rowOff>0</xdr:rowOff>
    </xdr:from>
    <xdr:to>
      <xdr:col>9</xdr:col>
      <xdr:colOff>164727</xdr:colOff>
      <xdr:row>0</xdr:row>
      <xdr:rowOff>1049162</xdr:rowOff>
    </xdr:to>
    <xdr:pic>
      <xdr:nvPicPr>
        <xdr:cNvPr id="3" name="Picture 2" descr="Rating-tool-header_No-name_revised.jpg">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srcRect l="32325"/>
        <a:stretch/>
      </xdr:blipFill>
      <xdr:spPr>
        <a:xfrm>
          <a:off x="6781800" y="0"/>
          <a:ext cx="4965326" cy="10567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187699</xdr:colOff>
      <xdr:row>1</xdr:row>
      <xdr:rowOff>3429</xdr:rowOff>
    </xdr:to>
    <xdr:pic>
      <xdr:nvPicPr>
        <xdr:cNvPr id="2" name="Picture 1" descr="Rating-tool-header_No-name_revised.jpg">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srcRect r="68385"/>
        <a:stretch/>
      </xdr:blipFill>
      <xdr:spPr>
        <a:xfrm>
          <a:off x="200026" y="0"/>
          <a:ext cx="2312334" cy="1060704"/>
        </a:xfrm>
        <a:prstGeom prst="rect">
          <a:avLst/>
        </a:prstGeom>
      </xdr:spPr>
    </xdr:pic>
    <xdr:clientData/>
  </xdr:twoCellAnchor>
  <xdr:twoCellAnchor editAs="oneCell">
    <xdr:from>
      <xdr:col>8</xdr:col>
      <xdr:colOff>0</xdr:colOff>
      <xdr:row>0</xdr:row>
      <xdr:rowOff>0</xdr:rowOff>
    </xdr:from>
    <xdr:to>
      <xdr:col>14</xdr:col>
      <xdr:colOff>346823</xdr:colOff>
      <xdr:row>1</xdr:row>
      <xdr:rowOff>3429</xdr:rowOff>
    </xdr:to>
    <xdr:pic>
      <xdr:nvPicPr>
        <xdr:cNvPr id="3" name="Picture 2" descr="Rating-tool-header_No-name_revised.jpg">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srcRect l="31768"/>
        <a:stretch/>
      </xdr:blipFill>
      <xdr:spPr>
        <a:xfrm>
          <a:off x="11254628" y="0"/>
          <a:ext cx="5006789" cy="1060704"/>
        </a:xfrm>
        <a:prstGeom prst="rect">
          <a:avLst/>
        </a:prstGeom>
      </xdr:spPr>
    </xdr:pic>
    <xdr:clientData/>
  </xdr:twoCellAnchor>
  <xdr:twoCellAnchor editAs="oneCell">
    <xdr:from>
      <xdr:col>3</xdr:col>
      <xdr:colOff>280147</xdr:colOff>
      <xdr:row>0</xdr:row>
      <xdr:rowOff>201706</xdr:rowOff>
    </xdr:from>
    <xdr:to>
      <xdr:col>4</xdr:col>
      <xdr:colOff>407987</xdr:colOff>
      <xdr:row>0</xdr:row>
      <xdr:rowOff>710723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91118" y="201706"/>
          <a:ext cx="1338075" cy="509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T$\Tool%20Devt%20&amp;%20Review\GS%20Performance\04.%20Working%20Copy\01.%20Calculators%20and%20Scorecard\02%20For%20Review\8_IEQ_Indoor%20Air%20Quality%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Change Log"/>
      <sheetName val="Example"/>
      <sheetName val="Instructions"/>
      <sheetName val="8.3 Indoor Pollutant Control"/>
      <sheetName val="Definition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Performance">
      <a:dk1>
        <a:srgbClr val="3F4450"/>
      </a:dk1>
      <a:lt1>
        <a:srgbClr val="FFFFFF"/>
      </a:lt1>
      <a:dk2>
        <a:srgbClr val="56B3D0"/>
      </a:dk2>
      <a:lt2>
        <a:srgbClr val="FFFFFF"/>
      </a:lt2>
      <a:accent1>
        <a:srgbClr val="56B3D0"/>
      </a:accent1>
      <a:accent2>
        <a:srgbClr val="78C2D9"/>
      </a:accent2>
      <a:accent3>
        <a:srgbClr val="AAD9E7"/>
      </a:accent3>
      <a:accent4>
        <a:srgbClr val="CCE8F1"/>
      </a:accent4>
      <a:accent5>
        <a:srgbClr val="3F4450"/>
      </a:accent5>
      <a:accent6>
        <a:srgbClr val="9FA2A7"/>
      </a:accent6>
      <a:hlink>
        <a:srgbClr val="56B3D0"/>
      </a:hlink>
      <a:folHlink>
        <a:srgbClr val="C5C7CA"/>
      </a:folHlink>
    </a:clrScheme>
    <a:fontScheme name="Green Star Corporat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4.x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5.xml"/><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6.xml"/><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
  <sheetViews>
    <sheetView showGridLines="0" showRowColHeaders="0" workbookViewId="0">
      <selection activeCell="A3" sqref="A3"/>
    </sheetView>
  </sheetViews>
  <sheetFormatPr defaultRowHeight="13.2" x14ac:dyDescent="0.25"/>
  <sheetData>
    <row r="1" spans="1:17" ht="144" customHeight="1" x14ac:dyDescent="0.25">
      <c r="A1" s="114"/>
      <c r="B1" s="114"/>
      <c r="C1" s="114"/>
      <c r="D1" s="114"/>
      <c r="E1" s="114"/>
      <c r="F1" s="114"/>
      <c r="G1" s="114"/>
      <c r="H1" s="114"/>
      <c r="I1" s="114"/>
      <c r="J1" s="114"/>
      <c r="K1" s="114"/>
      <c r="L1" s="114"/>
      <c r="M1" s="114"/>
      <c r="N1" s="114"/>
      <c r="O1" s="114"/>
      <c r="P1" s="114"/>
      <c r="Q1" s="114"/>
    </row>
    <row r="2" spans="1:17" ht="15.75" customHeight="1" x14ac:dyDescent="0.25">
      <c r="A2" s="2"/>
      <c r="B2" s="2"/>
      <c r="C2" s="2"/>
      <c r="D2" s="2"/>
      <c r="E2" s="2"/>
      <c r="F2" s="2"/>
      <c r="G2" s="2"/>
      <c r="H2" s="2"/>
      <c r="I2" s="2"/>
      <c r="J2" s="2"/>
      <c r="K2" s="2"/>
      <c r="L2" s="2"/>
      <c r="M2" s="2"/>
      <c r="N2" s="2"/>
      <c r="O2" s="2"/>
      <c r="P2" s="2"/>
      <c r="Q2" s="2"/>
    </row>
    <row r="3" spans="1:17" ht="15.6" x14ac:dyDescent="0.3">
      <c r="A3" s="1" t="s">
        <v>0</v>
      </c>
      <c r="B3" s="1"/>
      <c r="C3" s="1"/>
      <c r="D3" s="1"/>
      <c r="E3" s="1"/>
      <c r="F3" s="1"/>
      <c r="G3" s="1"/>
      <c r="H3" s="1"/>
      <c r="I3" s="1"/>
      <c r="J3" s="1"/>
      <c r="K3" s="1"/>
      <c r="L3" s="1"/>
      <c r="M3" s="1"/>
      <c r="N3" s="1"/>
      <c r="O3" s="1"/>
      <c r="P3" s="1"/>
      <c r="Q3" s="1"/>
    </row>
  </sheetData>
  <sheetProtection algorithmName="SHA-512" hashValue="K5wQQ3xypt/UrWu7yVn8h3JqxzxZWqJTF2wizULwVMhx7Uj3LlMWsaWyGzt8RZHZ/X83nr6x6MQZtulNRzA0EQ==" saltValue="H+miQ+jq/ey+AkerSBTUkA==" spinCount="100000" sheet="1" objects="1" scenarios="1" selectLockedCells="1" selectUnlockedCells="1"/>
  <customSheetViews>
    <customSheetView guid="{7A802B78-2F27-4AA5-9FDF-9854BA5604DE}" showGridLines="0" showRowCol="0">
      <selection activeCell="R22" sqref="R22"/>
      <pageMargins left="0" right="0" top="0" bottom="0" header="0" footer="0"/>
    </customSheetView>
    <customSheetView guid="{FF34D324-DDE0-4AE3-AE29-6F38AF82EE5D}" showGridLines="0" showRowCol="0">
      <selection sqref="A1:Q1"/>
      <pageMargins left="0" right="0" top="0" bottom="0" header="0" footer="0"/>
    </customSheetView>
    <customSheetView guid="{34D2EC0D-1ED8-49FD-9637-1F31F0420666}" showGridLines="0" showRowCol="0">
      <selection sqref="A1:Q1"/>
      <pageMargins left="0" right="0" top="0" bottom="0" header="0" footer="0"/>
    </customSheetView>
  </customSheetViews>
  <mergeCells count="1">
    <mergeCell ref="A1:Q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30"/>
  <sheetViews>
    <sheetView showGridLines="0" showRowColHeaders="0" workbookViewId="0">
      <selection activeCell="D40" sqref="D40"/>
    </sheetView>
  </sheetViews>
  <sheetFormatPr defaultColWidth="9.33203125" defaultRowHeight="13.2" x14ac:dyDescent="0.25"/>
  <cols>
    <col min="1" max="1" width="4.33203125" style="10" customWidth="1"/>
    <col min="2" max="2" width="28.33203125" style="10" customWidth="1"/>
    <col min="3" max="3" width="37.44140625" style="10" customWidth="1"/>
    <col min="4" max="4" width="59.33203125" style="10" customWidth="1"/>
    <col min="5" max="5" width="49.44140625" style="10" customWidth="1"/>
    <col min="6" max="6" width="38.5546875" style="10" customWidth="1"/>
    <col min="7" max="16384" width="9.33203125" style="10"/>
  </cols>
  <sheetData>
    <row r="1" spans="2:4" ht="83.25" customHeight="1" x14ac:dyDescent="0.25"/>
    <row r="3" spans="2:4" ht="33.75" customHeight="1" x14ac:dyDescent="0.25">
      <c r="B3" s="117" t="s">
        <v>1</v>
      </c>
      <c r="C3" s="117"/>
      <c r="D3" s="117"/>
    </row>
    <row r="4" spans="2:4" ht="26.25" customHeight="1" x14ac:dyDescent="0.25"/>
    <row r="5" spans="2:4" ht="26.25" customHeight="1" x14ac:dyDescent="0.25">
      <c r="B5" s="11" t="s">
        <v>2</v>
      </c>
      <c r="C5" s="118" t="s">
        <v>3</v>
      </c>
      <c r="D5" s="119"/>
    </row>
    <row r="6" spans="2:4" ht="26.25" customHeight="1" x14ac:dyDescent="0.25">
      <c r="B6" s="12"/>
      <c r="C6" s="5"/>
      <c r="D6" s="5"/>
    </row>
    <row r="7" spans="2:4" ht="26.25" customHeight="1" x14ac:dyDescent="0.25">
      <c r="B7" s="13" t="s">
        <v>4</v>
      </c>
      <c r="C7" s="120" t="s">
        <v>5</v>
      </c>
      <c r="D7" s="119"/>
    </row>
    <row r="8" spans="2:4" ht="26.25" customHeight="1" x14ac:dyDescent="0.25">
      <c r="B8" s="12"/>
      <c r="C8" s="5"/>
      <c r="D8" s="5"/>
    </row>
    <row r="9" spans="2:4" ht="26.25" customHeight="1" x14ac:dyDescent="0.25">
      <c r="B9" s="14" t="s">
        <v>6</v>
      </c>
      <c r="C9" s="120" t="s">
        <v>7</v>
      </c>
      <c r="D9" s="119"/>
    </row>
    <row r="10" spans="2:4" ht="26.25" customHeight="1" x14ac:dyDescent="0.25">
      <c r="B10" s="15"/>
      <c r="C10" s="5"/>
      <c r="D10" s="5"/>
    </row>
    <row r="11" spans="2:4" ht="26.25" customHeight="1" x14ac:dyDescent="0.25">
      <c r="B11" s="16" t="s">
        <v>8</v>
      </c>
      <c r="C11" s="120" t="s">
        <v>9</v>
      </c>
      <c r="D11" s="119"/>
    </row>
    <row r="12" spans="2:4" ht="22.5" customHeight="1" x14ac:dyDescent="0.25"/>
    <row r="13" spans="2:4" ht="33.75" customHeight="1" x14ac:dyDescent="0.25">
      <c r="B13" s="117" t="s">
        <v>10</v>
      </c>
      <c r="C13" s="117"/>
      <c r="D13" s="117"/>
    </row>
    <row r="14" spans="2:4" ht="22.5" customHeight="1" x14ac:dyDescent="0.25"/>
    <row r="15" spans="2:4" ht="182.25" customHeight="1" x14ac:dyDescent="0.25">
      <c r="B15" s="115" t="s">
        <v>11</v>
      </c>
      <c r="C15" s="116"/>
      <c r="D15" s="116"/>
    </row>
    <row r="16" spans="2:4" ht="22.5" customHeight="1" x14ac:dyDescent="0.25"/>
    <row r="17" spans="2:4" ht="33.75" customHeight="1" x14ac:dyDescent="0.25">
      <c r="B17" s="117" t="s">
        <v>12</v>
      </c>
      <c r="C17" s="117"/>
      <c r="D17" s="117"/>
    </row>
    <row r="18" spans="2:4" ht="22.5" customHeight="1" x14ac:dyDescent="0.25"/>
    <row r="19" spans="2:4" ht="54" customHeight="1" x14ac:dyDescent="0.25">
      <c r="B19" s="115" t="s">
        <v>13</v>
      </c>
      <c r="C19" s="116"/>
      <c r="D19" s="116"/>
    </row>
    <row r="20" spans="2:4" ht="22.5" customHeight="1" x14ac:dyDescent="0.25"/>
    <row r="21" spans="2:4" ht="22.5" customHeight="1" x14ac:dyDescent="0.25"/>
    <row r="22" spans="2:4" ht="22.5" customHeight="1" x14ac:dyDescent="0.25"/>
    <row r="23" spans="2:4" ht="22.5" customHeight="1" x14ac:dyDescent="0.25"/>
    <row r="24" spans="2:4" ht="22.5" customHeight="1" x14ac:dyDescent="0.25"/>
    <row r="25" spans="2:4" ht="22.5" customHeight="1" x14ac:dyDescent="0.25"/>
    <row r="26" spans="2:4" ht="22.5" customHeight="1" x14ac:dyDescent="0.25"/>
    <row r="27" spans="2:4" ht="22.5" customHeight="1" x14ac:dyDescent="0.25"/>
    <row r="28" spans="2:4" ht="22.5" customHeight="1" x14ac:dyDescent="0.25"/>
    <row r="29" spans="2:4" ht="22.5" customHeight="1" x14ac:dyDescent="0.25"/>
    <row r="30" spans="2:4" ht="22.5" customHeight="1" x14ac:dyDescent="0.25"/>
  </sheetData>
  <sheetProtection algorithmName="SHA-512" hashValue="N3YuuV5P5vw/hSHCv6nMi0odA/+GZYpzHxYLt9AWWS5jGGa48s86bdCfEjfYxp9k/ozFhrJVUyuk2v1PfXggQA==" saltValue="k7J57ZxbABGAnt9ojlnHkw==" spinCount="100000" sheet="1" objects="1" scenarios="1" selectLockedCells="1" selectUnlockedCells="1"/>
  <customSheetViews>
    <customSheetView guid="{7A802B78-2F27-4AA5-9FDF-9854BA5604DE}" showGridLines="0" showRowCol="0">
      <selection activeCell="D40" sqref="D40"/>
      <pageMargins left="0" right="0" top="0" bottom="0" header="0" footer="0"/>
      <pageSetup paperSize="9" orientation="portrait" r:id="rId1"/>
    </customSheetView>
    <customSheetView guid="{FF34D324-DDE0-4AE3-AE29-6F38AF82EE5D}" showGridLines="0" showRowCol="0">
      <selection activeCell="D40" sqref="D40"/>
      <pageMargins left="0" right="0" top="0" bottom="0" header="0" footer="0"/>
      <pageSetup paperSize="9" orientation="portrait" r:id="rId2"/>
    </customSheetView>
    <customSheetView guid="{34D2EC0D-1ED8-49FD-9637-1F31F0420666}" showGridLines="0" showRowCol="0">
      <selection activeCell="D40" sqref="D40"/>
      <pageMargins left="0" right="0" top="0" bottom="0" header="0" footer="0"/>
      <pageSetup paperSize="9" orientation="portrait" r:id="rId3"/>
    </customSheetView>
  </customSheetViews>
  <mergeCells count="9">
    <mergeCell ref="B15:D15"/>
    <mergeCell ref="B17:D17"/>
    <mergeCell ref="B19:D19"/>
    <mergeCell ref="B3:D3"/>
    <mergeCell ref="C5:D5"/>
    <mergeCell ref="C7:D7"/>
    <mergeCell ref="C9:D9"/>
    <mergeCell ref="C11:D11"/>
    <mergeCell ref="B13:D13"/>
  </mergeCell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showGridLines="0" zoomScale="85" zoomScaleNormal="85" workbookViewId="0">
      <selection activeCell="I9" sqref="I9"/>
    </sheetView>
  </sheetViews>
  <sheetFormatPr defaultColWidth="9.33203125" defaultRowHeight="13.2" x14ac:dyDescent="0.25"/>
  <cols>
    <col min="1" max="1" width="3.44140625" style="87" customWidth="1"/>
    <col min="2" max="2" width="25.6640625" style="87" customWidth="1"/>
    <col min="3" max="3" width="20.6640625" style="87" customWidth="1"/>
    <col min="4" max="4" width="7" style="87" bestFit="1" customWidth="1"/>
    <col min="5" max="5" width="9.5546875" style="87" bestFit="1" customWidth="1"/>
    <col min="6" max="6" width="9.33203125" style="87" bestFit="1" customWidth="1"/>
    <col min="7" max="7" width="22.33203125" style="87" bestFit="1" customWidth="1"/>
    <col min="8" max="8" width="15.6640625" style="87" bestFit="1" customWidth="1"/>
    <col min="9" max="11" width="50.6640625" style="87" customWidth="1"/>
    <col min="12" max="16384" width="9.33203125" style="87"/>
  </cols>
  <sheetData>
    <row r="1" spans="2:9" s="8" customFormat="1" ht="99" customHeight="1" x14ac:dyDescent="0.25"/>
    <row r="2" spans="2:9" s="8" customFormat="1" ht="66.75" customHeight="1" x14ac:dyDescent="0.25">
      <c r="B2" s="123" t="s">
        <v>14</v>
      </c>
      <c r="C2" s="123"/>
      <c r="D2" s="123"/>
      <c r="E2" s="123"/>
      <c r="F2" s="123"/>
      <c r="G2" s="123"/>
      <c r="H2" s="123"/>
    </row>
    <row r="3" spans="2:9" s="8" customFormat="1" x14ac:dyDescent="0.25">
      <c r="B3" s="17"/>
      <c r="C3" s="17"/>
      <c r="D3" s="17"/>
    </row>
    <row r="4" spans="2:9" s="8" customFormat="1" ht="30" customHeight="1" x14ac:dyDescent="0.25">
      <c r="B4" s="74" t="s">
        <v>15</v>
      </c>
      <c r="C4" s="74"/>
      <c r="D4" s="74"/>
      <c r="E4" s="75"/>
      <c r="F4" s="75"/>
      <c r="G4" s="75"/>
      <c r="H4" s="75"/>
      <c r="I4"/>
    </row>
    <row r="5" spans="2:9" s="8" customFormat="1" x14ac:dyDescent="0.25">
      <c r="B5" s="18"/>
      <c r="C5" s="19"/>
      <c r="D5" s="19"/>
      <c r="I5"/>
    </row>
    <row r="6" spans="2:9" s="8" customFormat="1" ht="30" customHeight="1" x14ac:dyDescent="0.25">
      <c r="B6" s="58"/>
      <c r="C6" s="20" t="s">
        <v>16</v>
      </c>
      <c r="D6" s="125" t="s">
        <v>17</v>
      </c>
      <c r="E6" s="125"/>
      <c r="F6" s="125"/>
      <c r="G6" s="125"/>
      <c r="H6" s="125"/>
      <c r="I6"/>
    </row>
    <row r="7" spans="2:9" s="8" customFormat="1" ht="20.100000000000001" customHeight="1" x14ac:dyDescent="0.25">
      <c r="B7" s="126" t="s">
        <v>18</v>
      </c>
      <c r="C7" s="21" t="s">
        <v>19</v>
      </c>
      <c r="D7" s="124" t="s">
        <v>20</v>
      </c>
      <c r="E7" s="124"/>
      <c r="F7" s="124"/>
      <c r="G7" s="124"/>
      <c r="H7" s="124"/>
      <c r="I7"/>
    </row>
    <row r="8" spans="2:9" s="8" customFormat="1" ht="20.100000000000001" customHeight="1" x14ac:dyDescent="0.25">
      <c r="B8" s="126"/>
      <c r="C8" s="21" t="s">
        <v>21</v>
      </c>
      <c r="D8" s="124" t="s">
        <v>22</v>
      </c>
      <c r="E8" s="124"/>
      <c r="F8" s="124"/>
      <c r="G8" s="124"/>
      <c r="H8" s="124"/>
      <c r="I8"/>
    </row>
    <row r="9" spans="2:9" s="8" customFormat="1" ht="20.100000000000001" customHeight="1" x14ac:dyDescent="0.25">
      <c r="B9" s="126"/>
      <c r="C9" s="21" t="s">
        <v>23</v>
      </c>
      <c r="D9" s="124" t="s">
        <v>24</v>
      </c>
      <c r="E9" s="124"/>
      <c r="F9" s="124"/>
      <c r="G9" s="124"/>
      <c r="H9" s="124"/>
      <c r="I9"/>
    </row>
    <row r="10" spans="2:9" s="8" customFormat="1" ht="20.100000000000001" customHeight="1" x14ac:dyDescent="0.25">
      <c r="B10" s="126"/>
      <c r="C10" s="21" t="s">
        <v>25</v>
      </c>
      <c r="D10" s="124" t="s">
        <v>26</v>
      </c>
      <c r="E10" s="124"/>
      <c r="F10" s="124"/>
      <c r="G10" s="124"/>
      <c r="H10" s="124"/>
      <c r="I10"/>
    </row>
    <row r="11" spans="2:9" s="8" customFormat="1" ht="30" customHeight="1" x14ac:dyDescent="0.25">
      <c r="B11" s="126"/>
      <c r="C11" s="21" t="s">
        <v>27</v>
      </c>
      <c r="D11" s="124" t="s">
        <v>28</v>
      </c>
      <c r="E11" s="124"/>
      <c r="F11" s="124"/>
      <c r="G11" s="124"/>
      <c r="H11" s="124"/>
      <c r="I11"/>
    </row>
    <row r="12" spans="2:9" s="8" customFormat="1" ht="60" customHeight="1" x14ac:dyDescent="0.25">
      <c r="B12" s="126"/>
      <c r="C12" s="21" t="s">
        <v>29</v>
      </c>
      <c r="D12" s="124" t="s">
        <v>30</v>
      </c>
      <c r="E12" s="124"/>
      <c r="F12" s="124"/>
      <c r="G12" s="124"/>
      <c r="H12" s="124"/>
      <c r="I12"/>
    </row>
    <row r="13" spans="2:9" s="8" customFormat="1" ht="70.2" customHeight="1" x14ac:dyDescent="0.25">
      <c r="B13" s="126"/>
      <c r="C13" s="21" t="s">
        <v>31</v>
      </c>
      <c r="D13" s="121" t="s">
        <v>32</v>
      </c>
      <c r="E13" s="121"/>
      <c r="F13" s="121"/>
      <c r="G13" s="121"/>
      <c r="H13" s="121"/>
      <c r="I13"/>
    </row>
    <row r="14" spans="2:9" s="8" customFormat="1" ht="45" customHeight="1" x14ac:dyDescent="0.25">
      <c r="B14" s="76" t="s">
        <v>33</v>
      </c>
      <c r="C14" s="21" t="s">
        <v>34</v>
      </c>
      <c r="D14" s="121" t="s">
        <v>35</v>
      </c>
      <c r="E14" s="121"/>
      <c r="F14" s="121"/>
      <c r="G14" s="121"/>
      <c r="H14" s="121"/>
      <c r="I14"/>
    </row>
    <row r="15" spans="2:9" s="8" customFormat="1" ht="45" customHeight="1" x14ac:dyDescent="0.25">
      <c r="B15" s="76" t="s">
        <v>36</v>
      </c>
      <c r="C15" s="21" t="s">
        <v>37</v>
      </c>
      <c r="D15" s="121" t="s">
        <v>38</v>
      </c>
      <c r="E15" s="121"/>
      <c r="F15" s="121"/>
      <c r="G15" s="121"/>
      <c r="H15" s="121"/>
      <c r="I15"/>
    </row>
    <row r="16" spans="2:9" s="8" customFormat="1" x14ac:dyDescent="0.25"/>
    <row r="17" spans="1:11" s="8" customFormat="1" x14ac:dyDescent="0.25"/>
    <row r="18" spans="1:11" s="8" customFormat="1" x14ac:dyDescent="0.25"/>
    <row r="19" spans="1:11" s="8" customFormat="1" ht="21" hidden="1" x14ac:dyDescent="0.4">
      <c r="A19" s="106" t="s">
        <v>39</v>
      </c>
      <c r="B19" s="122" t="s">
        <v>40</v>
      </c>
      <c r="C19" s="122"/>
      <c r="D19" s="122"/>
      <c r="E19" s="122"/>
      <c r="F19" s="122"/>
      <c r="G19" s="122"/>
      <c r="H19" s="122"/>
      <c r="I19" s="122"/>
    </row>
    <row r="20" spans="1:11" s="8" customFormat="1" hidden="1" x14ac:dyDescent="0.25">
      <c r="A20" s="106" t="s">
        <v>39</v>
      </c>
      <c r="B20" s="56" t="s">
        <v>41</v>
      </c>
      <c r="C20" s="57" t="s">
        <v>42</v>
      </c>
      <c r="D20" s="57" t="s">
        <v>43</v>
      </c>
      <c r="E20" s="57" t="s">
        <v>44</v>
      </c>
      <c r="F20" s="57" t="s">
        <v>45</v>
      </c>
      <c r="G20" s="57" t="s">
        <v>46</v>
      </c>
      <c r="H20" s="57" t="s">
        <v>47</v>
      </c>
      <c r="I20" s="56" t="s">
        <v>48</v>
      </c>
      <c r="J20" s="56" t="s">
        <v>49</v>
      </c>
      <c r="K20" s="56" t="s">
        <v>50</v>
      </c>
    </row>
    <row r="21" spans="1:11" ht="26.4" hidden="1" x14ac:dyDescent="0.25">
      <c r="A21" s="107" t="s">
        <v>39</v>
      </c>
      <c r="B21" s="82" t="s">
        <v>51</v>
      </c>
      <c r="C21" s="77">
        <v>42892</v>
      </c>
      <c r="D21" s="83" t="s">
        <v>52</v>
      </c>
      <c r="E21" s="83"/>
      <c r="F21" s="83"/>
      <c r="G21" s="83" t="s">
        <v>53</v>
      </c>
      <c r="H21" s="83" t="s">
        <v>54</v>
      </c>
      <c r="I21" s="80" t="s">
        <v>55</v>
      </c>
      <c r="J21" s="80" t="s">
        <v>55</v>
      </c>
      <c r="K21" s="80" t="s">
        <v>56</v>
      </c>
    </row>
    <row r="22" spans="1:11" ht="26.4" hidden="1" x14ac:dyDescent="0.25">
      <c r="A22" s="107" t="s">
        <v>39</v>
      </c>
      <c r="B22" s="82" t="s">
        <v>51</v>
      </c>
      <c r="C22" s="77">
        <v>42892</v>
      </c>
      <c r="D22" s="83" t="s">
        <v>52</v>
      </c>
      <c r="E22" s="83"/>
      <c r="F22" s="83"/>
      <c r="G22" s="83" t="s">
        <v>57</v>
      </c>
      <c r="H22" s="83" t="s">
        <v>58</v>
      </c>
      <c r="I22" s="80" t="s">
        <v>59</v>
      </c>
      <c r="J22" s="80" t="s">
        <v>60</v>
      </c>
      <c r="K22" s="80" t="s">
        <v>61</v>
      </c>
    </row>
    <row r="23" spans="1:11" ht="26.4" hidden="1" x14ac:dyDescent="0.25">
      <c r="A23" s="107" t="s">
        <v>39</v>
      </c>
      <c r="B23" s="82" t="s">
        <v>51</v>
      </c>
      <c r="C23" s="77">
        <v>42892</v>
      </c>
      <c r="D23" s="83" t="s">
        <v>52</v>
      </c>
      <c r="E23" s="83"/>
      <c r="F23" s="83"/>
      <c r="G23" s="83" t="s">
        <v>57</v>
      </c>
      <c r="H23" s="83" t="s">
        <v>62</v>
      </c>
      <c r="I23" s="80" t="s">
        <v>63</v>
      </c>
      <c r="J23" s="80" t="s">
        <v>64</v>
      </c>
      <c r="K23" s="80" t="s">
        <v>61</v>
      </c>
    </row>
    <row r="24" spans="1:11" ht="26.4" hidden="1" x14ac:dyDescent="0.25">
      <c r="A24" s="107" t="s">
        <v>39</v>
      </c>
      <c r="B24" s="82" t="s">
        <v>51</v>
      </c>
      <c r="C24" s="77">
        <v>42892</v>
      </c>
      <c r="D24" s="83" t="s">
        <v>52</v>
      </c>
      <c r="E24" s="83"/>
      <c r="F24" s="83"/>
      <c r="G24" s="83" t="s">
        <v>57</v>
      </c>
      <c r="H24" s="83" t="s">
        <v>65</v>
      </c>
      <c r="I24" s="80" t="s">
        <v>66</v>
      </c>
      <c r="J24" s="80" t="s">
        <v>67</v>
      </c>
      <c r="K24" s="80" t="s">
        <v>61</v>
      </c>
    </row>
    <row r="25" spans="1:11" ht="26.4" hidden="1" x14ac:dyDescent="0.25">
      <c r="A25" s="107" t="s">
        <v>39</v>
      </c>
      <c r="B25" s="82" t="s">
        <v>51</v>
      </c>
      <c r="C25" s="77">
        <v>42892</v>
      </c>
      <c r="D25" s="83" t="s">
        <v>52</v>
      </c>
      <c r="E25" s="83" t="s">
        <v>68</v>
      </c>
      <c r="F25" s="83" t="s">
        <v>68</v>
      </c>
      <c r="G25" s="83" t="s">
        <v>53</v>
      </c>
      <c r="H25" s="83" t="s">
        <v>54</v>
      </c>
      <c r="I25" s="80" t="s">
        <v>55</v>
      </c>
      <c r="J25" s="80" t="s">
        <v>55</v>
      </c>
      <c r="K25" s="80" t="s">
        <v>69</v>
      </c>
    </row>
    <row r="26" spans="1:11" ht="26.4" hidden="1" x14ac:dyDescent="0.25">
      <c r="A26" s="107" t="s">
        <v>39</v>
      </c>
      <c r="B26" s="82" t="s">
        <v>51</v>
      </c>
      <c r="C26" s="77">
        <v>42892</v>
      </c>
      <c r="D26" s="83" t="s">
        <v>52</v>
      </c>
      <c r="E26" s="83" t="s">
        <v>68</v>
      </c>
      <c r="F26" s="83" t="s">
        <v>68</v>
      </c>
      <c r="G26" s="83" t="s">
        <v>57</v>
      </c>
      <c r="H26" s="83" t="s">
        <v>70</v>
      </c>
      <c r="I26" s="80" t="s">
        <v>71</v>
      </c>
      <c r="J26" s="80" t="s">
        <v>72</v>
      </c>
      <c r="K26" s="80" t="s">
        <v>73</v>
      </c>
    </row>
    <row r="27" spans="1:11" ht="26.4" hidden="1" x14ac:dyDescent="0.25">
      <c r="A27" s="107" t="s">
        <v>39</v>
      </c>
      <c r="B27" s="82" t="s">
        <v>51</v>
      </c>
      <c r="C27" s="77">
        <v>42892</v>
      </c>
      <c r="D27" s="83" t="s">
        <v>52</v>
      </c>
      <c r="E27" s="83" t="s">
        <v>68</v>
      </c>
      <c r="F27" s="83" t="s">
        <v>68</v>
      </c>
      <c r="G27" s="83" t="s">
        <v>57</v>
      </c>
      <c r="H27" s="83" t="s">
        <v>74</v>
      </c>
      <c r="I27" s="80" t="s">
        <v>75</v>
      </c>
      <c r="J27" s="80" t="s">
        <v>76</v>
      </c>
      <c r="K27" s="80" t="s">
        <v>73</v>
      </c>
    </row>
    <row r="28" spans="1:11" ht="26.4" hidden="1" x14ac:dyDescent="0.25">
      <c r="A28" s="107" t="s">
        <v>39</v>
      </c>
      <c r="B28" s="82" t="s">
        <v>51</v>
      </c>
      <c r="C28" s="77">
        <v>42892</v>
      </c>
      <c r="D28" s="83" t="s">
        <v>52</v>
      </c>
      <c r="E28" s="83" t="s">
        <v>68</v>
      </c>
      <c r="F28" s="83" t="s">
        <v>68</v>
      </c>
      <c r="G28" s="83" t="s">
        <v>57</v>
      </c>
      <c r="H28" s="83" t="s">
        <v>77</v>
      </c>
      <c r="I28" s="80" t="s">
        <v>78</v>
      </c>
      <c r="J28" s="80" t="s">
        <v>79</v>
      </c>
      <c r="K28" s="80" t="s">
        <v>73</v>
      </c>
    </row>
    <row r="29" spans="1:11" ht="26.4" hidden="1" x14ac:dyDescent="0.25">
      <c r="A29" s="107" t="s">
        <v>39</v>
      </c>
      <c r="B29" s="82" t="s">
        <v>51</v>
      </c>
      <c r="C29" s="77">
        <v>42892</v>
      </c>
      <c r="D29" s="83" t="s">
        <v>52</v>
      </c>
      <c r="E29" s="83" t="s">
        <v>68</v>
      </c>
      <c r="F29" s="83" t="s">
        <v>68</v>
      </c>
      <c r="G29" s="83" t="s">
        <v>57</v>
      </c>
      <c r="H29" s="83" t="s">
        <v>80</v>
      </c>
      <c r="I29" s="80" t="s">
        <v>81</v>
      </c>
      <c r="J29" s="80" t="s">
        <v>82</v>
      </c>
      <c r="K29" s="80" t="s">
        <v>73</v>
      </c>
    </row>
    <row r="30" spans="1:11" hidden="1" x14ac:dyDescent="0.25">
      <c r="A30" s="107" t="s">
        <v>39</v>
      </c>
      <c r="B30" s="82" t="s">
        <v>51</v>
      </c>
      <c r="C30" s="77">
        <v>42892</v>
      </c>
      <c r="D30" s="83" t="s">
        <v>52</v>
      </c>
      <c r="E30" s="83" t="s">
        <v>68</v>
      </c>
      <c r="F30" s="83" t="s">
        <v>68</v>
      </c>
      <c r="G30" s="84" t="s">
        <v>83</v>
      </c>
      <c r="H30" s="84" t="s">
        <v>84</v>
      </c>
      <c r="I30" s="81" t="s">
        <v>85</v>
      </c>
      <c r="J30" s="81" t="s">
        <v>86</v>
      </c>
      <c r="K30" s="81" t="s">
        <v>87</v>
      </c>
    </row>
    <row r="31" spans="1:11" hidden="1" x14ac:dyDescent="0.25">
      <c r="A31" s="107" t="s">
        <v>39</v>
      </c>
      <c r="B31" s="83" t="s">
        <v>88</v>
      </c>
      <c r="C31" s="78">
        <v>43199</v>
      </c>
      <c r="D31" s="83" t="s">
        <v>52</v>
      </c>
      <c r="E31" s="83" t="s">
        <v>68</v>
      </c>
      <c r="F31" s="83" t="s">
        <v>68</v>
      </c>
      <c r="G31" s="83" t="s">
        <v>53</v>
      </c>
      <c r="H31" s="83" t="s">
        <v>89</v>
      </c>
      <c r="I31" s="80">
        <v>6130</v>
      </c>
      <c r="J31" s="80" t="s">
        <v>90</v>
      </c>
      <c r="K31" s="80" t="s">
        <v>91</v>
      </c>
    </row>
    <row r="32" spans="1:11" hidden="1" x14ac:dyDescent="0.25">
      <c r="A32" s="107" t="s">
        <v>39</v>
      </c>
      <c r="B32" s="83" t="s">
        <v>88</v>
      </c>
      <c r="C32" s="78">
        <v>43199</v>
      </c>
      <c r="D32" s="83" t="s">
        <v>52</v>
      </c>
      <c r="E32" s="83" t="s">
        <v>68</v>
      </c>
      <c r="F32" s="83" t="s">
        <v>68</v>
      </c>
      <c r="G32" s="84" t="s">
        <v>53</v>
      </c>
      <c r="H32" s="84" t="s">
        <v>92</v>
      </c>
      <c r="I32" s="81">
        <v>10000</v>
      </c>
      <c r="J32" s="81" t="s">
        <v>90</v>
      </c>
      <c r="K32" s="80" t="s">
        <v>91</v>
      </c>
    </row>
    <row r="33" spans="1:11" hidden="1" x14ac:dyDescent="0.25">
      <c r="A33" s="107" t="s">
        <v>39</v>
      </c>
      <c r="B33" s="83" t="s">
        <v>88</v>
      </c>
      <c r="C33" s="78">
        <v>43199</v>
      </c>
      <c r="D33" s="83" t="s">
        <v>52</v>
      </c>
      <c r="E33" s="83" t="s">
        <v>68</v>
      </c>
      <c r="F33" s="83" t="s">
        <v>68</v>
      </c>
      <c r="G33" s="84" t="s">
        <v>53</v>
      </c>
      <c r="H33" s="84" t="s">
        <v>93</v>
      </c>
      <c r="I33" s="81">
        <v>7370</v>
      </c>
      <c r="J33" s="81" t="s">
        <v>90</v>
      </c>
      <c r="K33" s="80" t="s">
        <v>91</v>
      </c>
    </row>
    <row r="34" spans="1:11" hidden="1" x14ac:dyDescent="0.25">
      <c r="A34" s="107" t="s">
        <v>39</v>
      </c>
      <c r="B34" s="83" t="s">
        <v>88</v>
      </c>
      <c r="C34" s="78">
        <v>43199</v>
      </c>
      <c r="D34" s="83" t="s">
        <v>52</v>
      </c>
      <c r="E34" s="83" t="s">
        <v>68</v>
      </c>
      <c r="F34" s="83" t="s">
        <v>68</v>
      </c>
      <c r="G34" s="84" t="s">
        <v>53</v>
      </c>
      <c r="H34" s="84" t="s">
        <v>94</v>
      </c>
      <c r="I34" s="81">
        <v>10900</v>
      </c>
      <c r="J34" s="81" t="s">
        <v>90</v>
      </c>
      <c r="K34" s="80" t="s">
        <v>91</v>
      </c>
    </row>
    <row r="35" spans="1:11" hidden="1" x14ac:dyDescent="0.25">
      <c r="A35" s="107" t="s">
        <v>39</v>
      </c>
      <c r="B35" s="83" t="s">
        <v>88</v>
      </c>
      <c r="C35" s="78">
        <v>43199</v>
      </c>
      <c r="D35" s="83" t="s">
        <v>52</v>
      </c>
      <c r="E35" s="83" t="s">
        <v>68</v>
      </c>
      <c r="F35" s="83" t="s">
        <v>68</v>
      </c>
      <c r="G35" s="84" t="s">
        <v>53</v>
      </c>
      <c r="H35" s="84" t="s">
        <v>95</v>
      </c>
      <c r="I35" s="81">
        <v>77</v>
      </c>
      <c r="J35" s="81" t="s">
        <v>90</v>
      </c>
      <c r="K35" s="80" t="s">
        <v>91</v>
      </c>
    </row>
    <row r="36" spans="1:11" hidden="1" x14ac:dyDescent="0.25">
      <c r="A36" s="107" t="s">
        <v>39</v>
      </c>
      <c r="B36" s="83" t="s">
        <v>88</v>
      </c>
      <c r="C36" s="78">
        <v>43199</v>
      </c>
      <c r="D36" s="83" t="s">
        <v>52</v>
      </c>
      <c r="E36" s="83" t="s">
        <v>68</v>
      </c>
      <c r="F36" s="83" t="s">
        <v>68</v>
      </c>
      <c r="G36" s="84" t="s">
        <v>53</v>
      </c>
      <c r="H36" s="84" t="s">
        <v>96</v>
      </c>
      <c r="I36" s="81">
        <v>1810</v>
      </c>
      <c r="J36" s="81" t="s">
        <v>90</v>
      </c>
      <c r="K36" s="80" t="s">
        <v>91</v>
      </c>
    </row>
    <row r="37" spans="1:11" hidden="1" x14ac:dyDescent="0.25">
      <c r="A37" s="107" t="s">
        <v>39</v>
      </c>
      <c r="B37" s="83" t="s">
        <v>88</v>
      </c>
      <c r="C37" s="78">
        <v>43199</v>
      </c>
      <c r="D37" s="83" t="s">
        <v>52</v>
      </c>
      <c r="E37" s="83" t="s">
        <v>68</v>
      </c>
      <c r="F37" s="83" t="s">
        <v>68</v>
      </c>
      <c r="G37" s="84" t="s">
        <v>53</v>
      </c>
      <c r="H37" s="84" t="s">
        <v>97</v>
      </c>
      <c r="I37" s="81">
        <v>1430</v>
      </c>
      <c r="J37" s="81" t="s">
        <v>90</v>
      </c>
      <c r="K37" s="80" t="s">
        <v>91</v>
      </c>
    </row>
    <row r="38" spans="1:11" ht="26.4" hidden="1" x14ac:dyDescent="0.25">
      <c r="A38" s="107" t="s">
        <v>39</v>
      </c>
      <c r="B38" s="83" t="s">
        <v>88</v>
      </c>
      <c r="C38" s="78">
        <v>43199</v>
      </c>
      <c r="D38" s="83" t="s">
        <v>52</v>
      </c>
      <c r="E38" s="83" t="s">
        <v>68</v>
      </c>
      <c r="F38" s="83" t="s">
        <v>68</v>
      </c>
      <c r="G38" s="83" t="s">
        <v>98</v>
      </c>
      <c r="H38" s="84" t="s">
        <v>84</v>
      </c>
      <c r="I38" s="81" t="s">
        <v>99</v>
      </c>
      <c r="J38" s="81" t="s">
        <v>100</v>
      </c>
      <c r="K38" s="80" t="s">
        <v>101</v>
      </c>
    </row>
    <row r="39" spans="1:11" ht="26.4" hidden="1" x14ac:dyDescent="0.25">
      <c r="A39" s="107" t="s">
        <v>39</v>
      </c>
      <c r="B39" s="83" t="s">
        <v>88</v>
      </c>
      <c r="C39" s="78">
        <v>43199</v>
      </c>
      <c r="D39" s="83" t="s">
        <v>52</v>
      </c>
      <c r="E39" s="83" t="s">
        <v>68</v>
      </c>
      <c r="F39" s="83" t="s">
        <v>68</v>
      </c>
      <c r="G39" s="83" t="s">
        <v>98</v>
      </c>
      <c r="H39" s="83" t="s">
        <v>58</v>
      </c>
      <c r="I39" s="80" t="s">
        <v>102</v>
      </c>
      <c r="J39" s="80" t="s">
        <v>103</v>
      </c>
      <c r="K39" s="80" t="s">
        <v>101</v>
      </c>
    </row>
    <row r="40" spans="1:11" ht="26.4" hidden="1" x14ac:dyDescent="0.25">
      <c r="A40" s="107" t="s">
        <v>39</v>
      </c>
      <c r="B40" s="83" t="s">
        <v>88</v>
      </c>
      <c r="C40" s="78">
        <v>43199</v>
      </c>
      <c r="D40" s="83" t="s">
        <v>52</v>
      </c>
      <c r="E40" s="83" t="s">
        <v>68</v>
      </c>
      <c r="F40" s="83" t="s">
        <v>68</v>
      </c>
      <c r="G40" s="83" t="s">
        <v>98</v>
      </c>
      <c r="H40" s="83" t="s">
        <v>80</v>
      </c>
      <c r="I40" s="80" t="s">
        <v>104</v>
      </c>
      <c r="J40" s="80" t="s">
        <v>105</v>
      </c>
      <c r="K40" s="81" t="s">
        <v>106</v>
      </c>
    </row>
    <row r="41" spans="1:11" ht="39.6" hidden="1" x14ac:dyDescent="0.25">
      <c r="A41" s="107" t="s">
        <v>39</v>
      </c>
      <c r="B41" s="83" t="s">
        <v>88</v>
      </c>
      <c r="C41" s="78">
        <v>43199</v>
      </c>
      <c r="D41" s="83" t="s">
        <v>52</v>
      </c>
      <c r="E41" s="83" t="s">
        <v>68</v>
      </c>
      <c r="F41" s="83" t="s">
        <v>68</v>
      </c>
      <c r="G41" s="84" t="s">
        <v>53</v>
      </c>
      <c r="H41" s="84" t="s">
        <v>107</v>
      </c>
      <c r="I41" s="80" t="s">
        <v>108</v>
      </c>
      <c r="J41" s="81" t="s">
        <v>90</v>
      </c>
      <c r="K41" s="81" t="s">
        <v>109</v>
      </c>
    </row>
    <row r="42" spans="1:11" ht="52.8" hidden="1" x14ac:dyDescent="0.25">
      <c r="A42" s="107" t="s">
        <v>39</v>
      </c>
      <c r="B42" s="83" t="s">
        <v>88</v>
      </c>
      <c r="C42" s="78">
        <v>43199</v>
      </c>
      <c r="D42" s="83" t="s">
        <v>52</v>
      </c>
      <c r="E42" s="83" t="s">
        <v>68</v>
      </c>
      <c r="F42" s="83" t="s">
        <v>68</v>
      </c>
      <c r="G42" s="84" t="s">
        <v>53</v>
      </c>
      <c r="H42" s="84" t="s">
        <v>110</v>
      </c>
      <c r="I42" s="80" t="s">
        <v>111</v>
      </c>
      <c r="J42" s="81" t="s">
        <v>90</v>
      </c>
      <c r="K42" s="81" t="s">
        <v>109</v>
      </c>
    </row>
    <row r="43" spans="1:11" hidden="1" x14ac:dyDescent="0.25">
      <c r="A43" s="107" t="s">
        <v>39</v>
      </c>
      <c r="B43" s="83" t="s">
        <v>88</v>
      </c>
      <c r="C43" s="78">
        <v>43206</v>
      </c>
      <c r="D43" s="83" t="s">
        <v>52</v>
      </c>
      <c r="E43" s="83" t="s">
        <v>68</v>
      </c>
      <c r="F43" s="83" t="s">
        <v>68</v>
      </c>
      <c r="G43" s="84" t="s">
        <v>112</v>
      </c>
      <c r="H43" s="84" t="s">
        <v>113</v>
      </c>
      <c r="I43" s="81" t="s">
        <v>114</v>
      </c>
      <c r="J43" s="81" t="s">
        <v>90</v>
      </c>
      <c r="K43" s="81" t="s">
        <v>115</v>
      </c>
    </row>
    <row r="44" spans="1:11" ht="26.4" hidden="1" x14ac:dyDescent="0.25">
      <c r="A44" s="107" t="s">
        <v>39</v>
      </c>
      <c r="B44" s="83" t="s">
        <v>88</v>
      </c>
      <c r="C44" s="78">
        <v>43206</v>
      </c>
      <c r="D44" s="83" t="s">
        <v>52</v>
      </c>
      <c r="E44" s="83" t="s">
        <v>68</v>
      </c>
      <c r="F44" s="83" t="s">
        <v>68</v>
      </c>
      <c r="G44" s="84" t="s">
        <v>98</v>
      </c>
      <c r="H44" s="84" t="s">
        <v>116</v>
      </c>
      <c r="I44" s="81" t="s">
        <v>117</v>
      </c>
      <c r="J44" s="81" t="s">
        <v>118</v>
      </c>
      <c r="K44" s="81" t="s">
        <v>119</v>
      </c>
    </row>
    <row r="45" spans="1:11" ht="26.4" hidden="1" x14ac:dyDescent="0.25">
      <c r="A45" s="107" t="s">
        <v>39</v>
      </c>
      <c r="B45" s="83" t="s">
        <v>88</v>
      </c>
      <c r="C45" s="78">
        <v>43206</v>
      </c>
      <c r="D45" s="83" t="s">
        <v>52</v>
      </c>
      <c r="E45" s="83" t="s">
        <v>68</v>
      </c>
      <c r="F45" s="83" t="s">
        <v>68</v>
      </c>
      <c r="G45" s="84" t="s">
        <v>98</v>
      </c>
      <c r="H45" s="84" t="s">
        <v>120</v>
      </c>
      <c r="I45" s="81" t="s">
        <v>121</v>
      </c>
      <c r="J45" s="81" t="s">
        <v>122</v>
      </c>
      <c r="K45" s="81" t="s">
        <v>119</v>
      </c>
    </row>
    <row r="46" spans="1:11" ht="26.4" hidden="1" x14ac:dyDescent="0.25">
      <c r="A46" s="107" t="s">
        <v>39</v>
      </c>
      <c r="B46" s="83" t="s">
        <v>88</v>
      </c>
      <c r="C46" s="78">
        <v>43206</v>
      </c>
      <c r="D46" s="83" t="s">
        <v>52</v>
      </c>
      <c r="E46" s="83" t="s">
        <v>68</v>
      </c>
      <c r="F46" s="83" t="s">
        <v>68</v>
      </c>
      <c r="G46" s="84" t="s">
        <v>98</v>
      </c>
      <c r="H46" s="84" t="s">
        <v>123</v>
      </c>
      <c r="I46" s="81" t="s">
        <v>124</v>
      </c>
      <c r="J46" s="81" t="s">
        <v>125</v>
      </c>
      <c r="K46" s="81" t="s">
        <v>119</v>
      </c>
    </row>
    <row r="47" spans="1:11" ht="26.4" hidden="1" x14ac:dyDescent="0.25">
      <c r="A47" s="107" t="s">
        <v>39</v>
      </c>
      <c r="B47" s="83" t="s">
        <v>88</v>
      </c>
      <c r="C47" s="78">
        <v>43206</v>
      </c>
      <c r="D47" s="83" t="s">
        <v>52</v>
      </c>
      <c r="E47" s="83" t="s">
        <v>68</v>
      </c>
      <c r="F47" s="83" t="s">
        <v>68</v>
      </c>
      <c r="G47" s="84" t="s">
        <v>98</v>
      </c>
      <c r="H47" s="84" t="s">
        <v>126</v>
      </c>
      <c r="I47" s="81" t="s">
        <v>127</v>
      </c>
      <c r="J47" s="81" t="s">
        <v>128</v>
      </c>
      <c r="K47" s="81" t="s">
        <v>119</v>
      </c>
    </row>
    <row r="48" spans="1:11" ht="26.4" hidden="1" x14ac:dyDescent="0.25">
      <c r="A48" s="107" t="s">
        <v>39</v>
      </c>
      <c r="B48" s="83" t="s">
        <v>88</v>
      </c>
      <c r="C48" s="78">
        <v>43206</v>
      </c>
      <c r="D48" s="83" t="s">
        <v>52</v>
      </c>
      <c r="E48" s="83" t="s">
        <v>68</v>
      </c>
      <c r="F48" s="83" t="s">
        <v>68</v>
      </c>
      <c r="G48" s="84" t="s">
        <v>98</v>
      </c>
      <c r="H48" s="84" t="s">
        <v>129</v>
      </c>
      <c r="I48" s="81" t="s">
        <v>130</v>
      </c>
      <c r="J48" s="81" t="s">
        <v>131</v>
      </c>
      <c r="K48" s="81" t="s">
        <v>119</v>
      </c>
    </row>
    <row r="49" spans="1:11" ht="26.4" hidden="1" x14ac:dyDescent="0.25">
      <c r="A49" s="107" t="s">
        <v>39</v>
      </c>
      <c r="B49" s="83" t="s">
        <v>88</v>
      </c>
      <c r="C49" s="78">
        <v>43206</v>
      </c>
      <c r="D49" s="82" t="s">
        <v>52</v>
      </c>
      <c r="E49" s="82" t="s">
        <v>68</v>
      </c>
      <c r="F49" s="82" t="s">
        <v>68</v>
      </c>
      <c r="G49" s="85" t="s">
        <v>83</v>
      </c>
      <c r="H49" s="85" t="s">
        <v>132</v>
      </c>
      <c r="I49" s="86" t="s">
        <v>133</v>
      </c>
      <c r="J49" s="86" t="s">
        <v>134</v>
      </c>
      <c r="K49" s="81" t="s">
        <v>119</v>
      </c>
    </row>
    <row r="50" spans="1:11" hidden="1" x14ac:dyDescent="0.25">
      <c r="A50" s="107" t="s">
        <v>39</v>
      </c>
      <c r="B50" s="83" t="s">
        <v>88</v>
      </c>
      <c r="C50" s="79">
        <v>43251</v>
      </c>
      <c r="D50" s="84" t="s">
        <v>52</v>
      </c>
      <c r="E50" s="84"/>
      <c r="F50" s="84"/>
      <c r="G50" s="83" t="s">
        <v>83</v>
      </c>
      <c r="H50" s="83" t="s">
        <v>135</v>
      </c>
      <c r="I50" s="80" t="s">
        <v>136</v>
      </c>
      <c r="J50" s="88" t="s">
        <v>137</v>
      </c>
      <c r="K50" s="81"/>
    </row>
    <row r="51" spans="1:11" ht="66" hidden="1" x14ac:dyDescent="0.25">
      <c r="A51" s="107" t="s">
        <v>39</v>
      </c>
      <c r="B51" s="83" t="s">
        <v>88</v>
      </c>
      <c r="C51" s="79">
        <v>43251</v>
      </c>
      <c r="D51" s="84" t="s">
        <v>52</v>
      </c>
      <c r="E51" s="84"/>
      <c r="F51" s="84"/>
      <c r="G51" s="83" t="s">
        <v>83</v>
      </c>
      <c r="H51" s="83" t="s">
        <v>138</v>
      </c>
      <c r="I51" s="80" t="s">
        <v>139</v>
      </c>
      <c r="J51" s="81"/>
      <c r="K51" s="81"/>
    </row>
    <row r="52" spans="1:11" hidden="1" x14ac:dyDescent="0.25">
      <c r="A52" s="107" t="s">
        <v>39</v>
      </c>
      <c r="B52" s="83" t="s">
        <v>88</v>
      </c>
      <c r="C52" s="79">
        <v>43251</v>
      </c>
      <c r="D52" s="84" t="s">
        <v>52</v>
      </c>
      <c r="E52" s="84"/>
      <c r="F52" s="84"/>
      <c r="G52" s="83" t="s">
        <v>83</v>
      </c>
      <c r="H52" s="83" t="s">
        <v>140</v>
      </c>
      <c r="I52" s="80" t="s">
        <v>141</v>
      </c>
      <c r="J52" s="81"/>
      <c r="K52" s="81"/>
    </row>
    <row r="53" spans="1:11" ht="79.2" hidden="1" x14ac:dyDescent="0.25">
      <c r="A53" s="107" t="s">
        <v>39</v>
      </c>
      <c r="B53" s="83" t="s">
        <v>88</v>
      </c>
      <c r="C53" s="79">
        <v>43251</v>
      </c>
      <c r="D53" s="84" t="s">
        <v>52</v>
      </c>
      <c r="E53" s="84"/>
      <c r="F53" s="84"/>
      <c r="G53" s="83" t="s">
        <v>83</v>
      </c>
      <c r="H53" s="83" t="s">
        <v>142</v>
      </c>
      <c r="I53" s="80" t="s">
        <v>143</v>
      </c>
      <c r="J53" s="81"/>
      <c r="K53" s="81"/>
    </row>
    <row r="54" spans="1:11" ht="92.4" hidden="1" x14ac:dyDescent="0.25">
      <c r="A54" s="107" t="s">
        <v>39</v>
      </c>
      <c r="B54" s="83" t="s">
        <v>88</v>
      </c>
      <c r="C54" s="89">
        <v>43305</v>
      </c>
      <c r="D54" s="84" t="s">
        <v>144</v>
      </c>
      <c r="E54" s="84" t="s">
        <v>52</v>
      </c>
      <c r="F54" s="84" t="s">
        <v>52</v>
      </c>
      <c r="G54" s="83" t="s">
        <v>83</v>
      </c>
      <c r="H54" s="83" t="s">
        <v>138</v>
      </c>
      <c r="I54" s="80" t="s">
        <v>145</v>
      </c>
      <c r="J54" s="80" t="s">
        <v>146</v>
      </c>
      <c r="K54" s="81" t="s">
        <v>147</v>
      </c>
    </row>
    <row r="55" spans="1:11" ht="26.4" hidden="1" x14ac:dyDescent="0.25">
      <c r="A55" s="107" t="s">
        <v>39</v>
      </c>
      <c r="B55" s="83" t="s">
        <v>148</v>
      </c>
      <c r="C55" s="90">
        <v>43355</v>
      </c>
      <c r="D55" s="84" t="s">
        <v>149</v>
      </c>
      <c r="E55" s="84" t="s">
        <v>52</v>
      </c>
      <c r="F55" s="84" t="s">
        <v>52</v>
      </c>
      <c r="G55" s="84" t="s">
        <v>98</v>
      </c>
      <c r="H55" s="84" t="s">
        <v>120</v>
      </c>
      <c r="I55" s="91" t="s">
        <v>150</v>
      </c>
      <c r="J55" s="91" t="s">
        <v>151</v>
      </c>
      <c r="K55" s="81" t="s">
        <v>152</v>
      </c>
    </row>
    <row r="56" spans="1:11" hidden="1" x14ac:dyDescent="0.25">
      <c r="A56" s="107" t="s">
        <v>39</v>
      </c>
      <c r="B56" s="83" t="s">
        <v>153</v>
      </c>
      <c r="C56" s="90">
        <v>43901</v>
      </c>
      <c r="D56" s="84" t="s">
        <v>68</v>
      </c>
      <c r="E56" s="84" t="s">
        <v>154</v>
      </c>
      <c r="F56" s="84" t="s">
        <v>154</v>
      </c>
      <c r="G56" s="84" t="s">
        <v>112</v>
      </c>
      <c r="H56" s="84" t="s">
        <v>155</v>
      </c>
      <c r="I56" s="91" t="s">
        <v>156</v>
      </c>
      <c r="J56" s="91" t="s">
        <v>157</v>
      </c>
      <c r="K56" s="81" t="s">
        <v>158</v>
      </c>
    </row>
    <row r="57" spans="1:11" ht="26.4" hidden="1" x14ac:dyDescent="0.25">
      <c r="A57" s="107" t="s">
        <v>39</v>
      </c>
      <c r="B57" s="83" t="s">
        <v>159</v>
      </c>
      <c r="C57" s="90">
        <v>44551</v>
      </c>
      <c r="D57" s="84" t="s">
        <v>68</v>
      </c>
      <c r="E57" s="84" t="s">
        <v>149</v>
      </c>
      <c r="F57" s="84" t="s">
        <v>149</v>
      </c>
      <c r="G57" s="84" t="s">
        <v>53</v>
      </c>
      <c r="H57" s="84"/>
      <c r="I57" s="91" t="s">
        <v>160</v>
      </c>
      <c r="J57" s="91" t="s">
        <v>161</v>
      </c>
      <c r="K57" s="81" t="s">
        <v>162</v>
      </c>
    </row>
    <row r="58" spans="1:11" hidden="1" x14ac:dyDescent="0.25">
      <c r="A58" s="107" t="s">
        <v>39</v>
      </c>
      <c r="B58" s="83" t="s">
        <v>159</v>
      </c>
      <c r="C58" s="90">
        <v>44551</v>
      </c>
      <c r="D58" s="84" t="s">
        <v>68</v>
      </c>
      <c r="E58" s="84" t="s">
        <v>149</v>
      </c>
      <c r="F58" s="84" t="s">
        <v>149</v>
      </c>
      <c r="G58" s="84" t="s">
        <v>53</v>
      </c>
      <c r="H58" s="84" t="s">
        <v>163</v>
      </c>
      <c r="I58" s="92" t="s">
        <v>164</v>
      </c>
      <c r="J58" s="93">
        <v>0.02</v>
      </c>
      <c r="K58" s="81" t="s">
        <v>162</v>
      </c>
    </row>
    <row r="59" spans="1:11" hidden="1" x14ac:dyDescent="0.25">
      <c r="A59" s="107" t="s">
        <v>39</v>
      </c>
      <c r="B59" s="83" t="s">
        <v>159</v>
      </c>
      <c r="C59" s="90">
        <v>44551</v>
      </c>
      <c r="D59" s="84" t="s">
        <v>68</v>
      </c>
      <c r="E59" s="84" t="s">
        <v>149</v>
      </c>
      <c r="F59" s="84" t="s">
        <v>149</v>
      </c>
      <c r="G59" s="84" t="s">
        <v>53</v>
      </c>
      <c r="H59" s="84" t="s">
        <v>165</v>
      </c>
      <c r="I59" s="93" t="s">
        <v>166</v>
      </c>
      <c r="J59" s="93">
        <v>7.0000000000000007E-2</v>
      </c>
      <c r="K59" s="81" t="s">
        <v>162</v>
      </c>
    </row>
    <row r="60" spans="1:11" ht="26.4" hidden="1" x14ac:dyDescent="0.25">
      <c r="A60" s="107" t="s">
        <v>39</v>
      </c>
      <c r="B60" s="83" t="s">
        <v>159</v>
      </c>
      <c r="C60" s="90">
        <v>44551</v>
      </c>
      <c r="D60" s="84" t="s">
        <v>68</v>
      </c>
      <c r="E60" s="84" t="s">
        <v>149</v>
      </c>
      <c r="F60" s="84" t="s">
        <v>149</v>
      </c>
      <c r="G60" s="84" t="s">
        <v>53</v>
      </c>
      <c r="H60" s="81" t="s">
        <v>167</v>
      </c>
      <c r="I60" s="93" t="s">
        <v>168</v>
      </c>
      <c r="J60" s="93">
        <v>0.02</v>
      </c>
      <c r="K60" s="81" t="s">
        <v>169</v>
      </c>
    </row>
    <row r="61" spans="1:11" ht="79.2" hidden="1" x14ac:dyDescent="0.25">
      <c r="A61" s="107" t="s">
        <v>39</v>
      </c>
      <c r="B61" s="83" t="s">
        <v>159</v>
      </c>
      <c r="C61" s="90">
        <v>44551</v>
      </c>
      <c r="D61" s="84" t="s">
        <v>68</v>
      </c>
      <c r="E61" s="84" t="s">
        <v>149</v>
      </c>
      <c r="F61" s="84" t="s">
        <v>149</v>
      </c>
      <c r="G61" s="84" t="s">
        <v>53</v>
      </c>
      <c r="H61" s="81" t="s">
        <v>170</v>
      </c>
      <c r="I61" s="93" t="s">
        <v>171</v>
      </c>
      <c r="J61" s="93">
        <v>7.0000000000000007E-2</v>
      </c>
      <c r="K61" s="81" t="s">
        <v>169</v>
      </c>
    </row>
    <row r="62" spans="1:11" hidden="1" x14ac:dyDescent="0.25">
      <c r="A62" s="107" t="s">
        <v>39</v>
      </c>
      <c r="B62" s="83" t="s">
        <v>172</v>
      </c>
      <c r="C62" s="90">
        <v>44657</v>
      </c>
      <c r="D62" s="84" t="s">
        <v>68</v>
      </c>
      <c r="E62" s="84" t="s">
        <v>149</v>
      </c>
      <c r="F62" s="84" t="s">
        <v>149</v>
      </c>
      <c r="G62" s="84" t="s">
        <v>98</v>
      </c>
      <c r="H62" s="81" t="s">
        <v>173</v>
      </c>
      <c r="I62" s="93" t="s">
        <v>174</v>
      </c>
      <c r="J62" s="93" t="s">
        <v>90</v>
      </c>
      <c r="K62" s="81" t="s">
        <v>175</v>
      </c>
    </row>
    <row r="63" spans="1:11" hidden="1" x14ac:dyDescent="0.25">
      <c r="A63" s="107" t="s">
        <v>39</v>
      </c>
      <c r="B63" s="83" t="s">
        <v>172</v>
      </c>
      <c r="C63" s="90">
        <v>44657</v>
      </c>
      <c r="D63" s="84" t="s">
        <v>68</v>
      </c>
      <c r="E63" s="84" t="s">
        <v>149</v>
      </c>
      <c r="F63" s="84" t="s">
        <v>149</v>
      </c>
      <c r="G63" s="84" t="s">
        <v>98</v>
      </c>
      <c r="H63" s="81" t="s">
        <v>176</v>
      </c>
      <c r="I63" s="93" t="s">
        <v>177</v>
      </c>
      <c r="J63" s="93" t="s">
        <v>90</v>
      </c>
      <c r="K63" s="81" t="s">
        <v>178</v>
      </c>
    </row>
    <row r="64" spans="1:11" ht="26.4" hidden="1" x14ac:dyDescent="0.25">
      <c r="A64" s="107" t="s">
        <v>39</v>
      </c>
      <c r="B64" s="83" t="s">
        <v>172</v>
      </c>
      <c r="C64" s="90">
        <v>44657</v>
      </c>
      <c r="D64" s="84" t="s">
        <v>68</v>
      </c>
      <c r="E64" s="84" t="s">
        <v>149</v>
      </c>
      <c r="F64" s="84" t="s">
        <v>149</v>
      </c>
      <c r="G64" s="84" t="s">
        <v>98</v>
      </c>
      <c r="H64" s="81" t="s">
        <v>179</v>
      </c>
      <c r="I64" s="93" t="s">
        <v>180</v>
      </c>
      <c r="J64" s="93" t="s">
        <v>90</v>
      </c>
      <c r="K64" s="81" t="s">
        <v>181</v>
      </c>
    </row>
    <row r="65" spans="1:11" hidden="1" x14ac:dyDescent="0.25">
      <c r="A65" s="107" t="s">
        <v>39</v>
      </c>
      <c r="B65" s="83" t="s">
        <v>172</v>
      </c>
      <c r="C65" s="90">
        <v>44657</v>
      </c>
      <c r="D65" s="84" t="s">
        <v>68</v>
      </c>
      <c r="E65" s="84" t="s">
        <v>149</v>
      </c>
      <c r="F65" s="84" t="s">
        <v>149</v>
      </c>
      <c r="G65" s="84" t="s">
        <v>98</v>
      </c>
      <c r="H65" s="81" t="s">
        <v>182</v>
      </c>
      <c r="I65" s="93" t="s">
        <v>183</v>
      </c>
      <c r="J65" s="93" t="s">
        <v>90</v>
      </c>
      <c r="K65" s="81" t="s">
        <v>184</v>
      </c>
    </row>
    <row r="66" spans="1:11" hidden="1" x14ac:dyDescent="0.25">
      <c r="A66" s="107" t="s">
        <v>39</v>
      </c>
      <c r="B66" s="83" t="s">
        <v>172</v>
      </c>
      <c r="C66" s="90">
        <v>44657</v>
      </c>
      <c r="D66" s="84" t="s">
        <v>68</v>
      </c>
      <c r="E66" s="84" t="s">
        <v>149</v>
      </c>
      <c r="F66" s="84" t="s">
        <v>149</v>
      </c>
      <c r="G66" s="84" t="s">
        <v>98</v>
      </c>
      <c r="H66" s="81" t="s">
        <v>185</v>
      </c>
      <c r="I66" s="93" t="s">
        <v>186</v>
      </c>
      <c r="J66" s="93" t="s">
        <v>90</v>
      </c>
      <c r="K66" s="81" t="s">
        <v>187</v>
      </c>
    </row>
    <row r="67" spans="1:11" hidden="1" x14ac:dyDescent="0.25">
      <c r="A67" s="107" t="s">
        <v>39</v>
      </c>
      <c r="B67" s="83" t="s">
        <v>172</v>
      </c>
      <c r="C67" s="90">
        <v>44657</v>
      </c>
      <c r="D67" s="84" t="s">
        <v>68</v>
      </c>
      <c r="E67" s="84" t="s">
        <v>149</v>
      </c>
      <c r="F67" s="84" t="s">
        <v>149</v>
      </c>
      <c r="G67" s="84" t="s">
        <v>98</v>
      </c>
      <c r="H67" s="81" t="s">
        <v>188</v>
      </c>
      <c r="I67" s="93" t="s">
        <v>189</v>
      </c>
      <c r="J67" s="93" t="s">
        <v>90</v>
      </c>
      <c r="K67" s="81" t="s">
        <v>190</v>
      </c>
    </row>
    <row r="68" spans="1:11" hidden="1" x14ac:dyDescent="0.25">
      <c r="A68" s="107" t="s">
        <v>39</v>
      </c>
      <c r="B68" s="83" t="s">
        <v>172</v>
      </c>
      <c r="C68" s="90">
        <v>44657</v>
      </c>
      <c r="D68" s="84" t="s">
        <v>68</v>
      </c>
      <c r="E68" s="84" t="s">
        <v>149</v>
      </c>
      <c r="F68" s="84" t="s">
        <v>149</v>
      </c>
      <c r="G68" s="84" t="s">
        <v>98</v>
      </c>
      <c r="H68" s="81" t="s">
        <v>191</v>
      </c>
      <c r="I68" s="93" t="s">
        <v>192</v>
      </c>
      <c r="J68" s="93" t="s">
        <v>90</v>
      </c>
      <c r="K68" s="81" t="s">
        <v>193</v>
      </c>
    </row>
    <row r="69" spans="1:11" ht="26.4" hidden="1" x14ac:dyDescent="0.25">
      <c r="A69" s="107" t="s">
        <v>39</v>
      </c>
      <c r="B69" s="83" t="s">
        <v>172</v>
      </c>
      <c r="C69" s="90">
        <v>44657</v>
      </c>
      <c r="D69" s="84" t="s">
        <v>68</v>
      </c>
      <c r="E69" s="84" t="s">
        <v>149</v>
      </c>
      <c r="F69" s="84" t="s">
        <v>149</v>
      </c>
      <c r="G69" s="84" t="s">
        <v>98</v>
      </c>
      <c r="H69" s="81" t="s">
        <v>194</v>
      </c>
      <c r="I69" s="93" t="s">
        <v>195</v>
      </c>
      <c r="J69" s="93" t="s">
        <v>90</v>
      </c>
      <c r="K69" s="81" t="s">
        <v>196</v>
      </c>
    </row>
    <row r="70" spans="1:11" ht="52.8" hidden="1" x14ac:dyDescent="0.25">
      <c r="A70" s="107" t="s">
        <v>39</v>
      </c>
      <c r="B70" s="83" t="s">
        <v>172</v>
      </c>
      <c r="C70" s="90">
        <v>44657</v>
      </c>
      <c r="D70" s="84" t="s">
        <v>68</v>
      </c>
      <c r="E70" s="84" t="s">
        <v>149</v>
      </c>
      <c r="F70" s="84" t="s">
        <v>149</v>
      </c>
      <c r="G70" s="84" t="s">
        <v>98</v>
      </c>
      <c r="H70" s="81" t="s">
        <v>197</v>
      </c>
      <c r="I70" s="93" t="s">
        <v>198</v>
      </c>
      <c r="J70" s="93" t="s">
        <v>199</v>
      </c>
      <c r="K70" s="81" t="s">
        <v>200</v>
      </c>
    </row>
  </sheetData>
  <sheetProtection algorithmName="SHA-512" hashValue="DaYa8UjQgPUvStLC0CDzsTRHXfMvOTCubld4WBUHej/W9eK8DsXF5SgN9DX5E7alXS6Zbfe88uegBSI3Br3coQ==" saltValue="7tsU0Z8FzlOCRRdNiGER4g==" spinCount="100000" sheet="1" objects="1" scenarios="1" selectLockedCells="1" selectUnlockedCells="1"/>
  <customSheetViews>
    <customSheetView guid="{7A802B78-2F27-4AA5-9FDF-9854BA5604DE}" showGridLines="0" hiddenRows="1" topLeftCell="A54">
      <selection activeCell="A57" sqref="A57:D89"/>
      <pageMargins left="0" right="0" top="0" bottom="0" header="0" footer="0"/>
      <pageSetup orientation="portrait" r:id="rId1"/>
    </customSheetView>
    <customSheetView guid="{FF34D324-DDE0-4AE3-AE29-6F38AF82EE5D}" showGridLines="0" topLeftCell="A13">
      <pane ySplit="5" topLeftCell="A45" activePane="bottomLeft" state="frozen"/>
      <selection pane="bottomLeft" activeCell="H54" sqref="H54"/>
      <pageMargins left="0" right="0" top="0" bottom="0" header="0" footer="0"/>
      <pageSetup orientation="portrait" r:id="rId2"/>
    </customSheetView>
    <customSheetView guid="{34D2EC0D-1ED8-49FD-9637-1F31F0420666}" showGridLines="0">
      <selection activeCell="G47" sqref="G47:J82"/>
      <pageMargins left="0" right="0" top="0" bottom="0" header="0" footer="0"/>
      <pageSetup orientation="portrait" r:id="rId3"/>
    </customSheetView>
  </customSheetViews>
  <mergeCells count="13">
    <mergeCell ref="D14:H14"/>
    <mergeCell ref="D15:H15"/>
    <mergeCell ref="B19:I19"/>
    <mergeCell ref="B2:H2"/>
    <mergeCell ref="D10:H10"/>
    <mergeCell ref="D6:H6"/>
    <mergeCell ref="D11:H11"/>
    <mergeCell ref="D12:H12"/>
    <mergeCell ref="D13:H13"/>
    <mergeCell ref="D9:H9"/>
    <mergeCell ref="B7:B13"/>
    <mergeCell ref="D7:H7"/>
    <mergeCell ref="D8:H8"/>
  </mergeCells>
  <pageMargins left="0.7" right="0.7" top="0.75" bottom="0.75" header="0.3" footer="0.3"/>
  <pageSetup orientation="portrait" r:id="rId4"/>
  <ignoredErrors>
    <ignoredError sqref="I58:I59" numberStoredAsText="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8"/>
  <sheetViews>
    <sheetView showGridLines="0" showRowColHeaders="0" tabSelected="1" topLeftCell="A34" zoomScale="90" zoomScaleNormal="90" workbookViewId="0">
      <selection activeCell="F16" sqref="F16"/>
    </sheetView>
  </sheetViews>
  <sheetFormatPr defaultColWidth="9.33203125" defaultRowHeight="13.2" x14ac:dyDescent="0.25"/>
  <cols>
    <col min="1" max="1" width="2.6640625" style="3" customWidth="1"/>
    <col min="2" max="2" width="10.6640625" style="3" customWidth="1"/>
    <col min="3" max="6" width="15.6640625" style="3" customWidth="1"/>
    <col min="7" max="8" width="8.6640625" style="3" customWidth="1"/>
    <col min="9" max="10" width="10.6640625" style="3" customWidth="1"/>
    <col min="11" max="12" width="8.6640625" style="3" customWidth="1"/>
    <col min="13" max="17" width="15.6640625" style="3" customWidth="1"/>
    <col min="18" max="18" width="30.6640625" style="3" customWidth="1"/>
    <col min="19" max="19" width="9.33203125" style="3"/>
    <col min="20" max="20" width="20.6640625" style="3" hidden="1" customWidth="1"/>
    <col min="21" max="21" width="0" style="3" hidden="1" customWidth="1"/>
    <col min="22" max="16384" width="9.33203125" style="3"/>
  </cols>
  <sheetData>
    <row r="1" spans="1:21" ht="83.25" customHeight="1" x14ac:dyDescent="0.25">
      <c r="B1" s="5"/>
      <c r="C1" s="5"/>
      <c r="D1" s="5"/>
      <c r="E1" s="5"/>
      <c r="F1" s="5"/>
      <c r="G1" s="5"/>
      <c r="H1" s="5"/>
      <c r="I1" s="5"/>
      <c r="J1" s="5"/>
      <c r="K1" s="5"/>
      <c r="L1" s="5"/>
      <c r="M1" s="5"/>
      <c r="N1" s="5"/>
      <c r="O1" s="5"/>
      <c r="P1" s="5"/>
      <c r="Q1" s="5"/>
      <c r="T1" s="3" t="s">
        <v>39</v>
      </c>
      <c r="U1" s="3" t="s">
        <v>39</v>
      </c>
    </row>
    <row r="3" spans="1:21" s="32" customFormat="1" ht="34.5" customHeight="1" x14ac:dyDescent="0.3">
      <c r="A3" s="29"/>
      <c r="B3" s="30" t="s">
        <v>98</v>
      </c>
      <c r="C3" s="31"/>
      <c r="D3" s="31"/>
      <c r="E3" s="31"/>
      <c r="F3" s="31"/>
      <c r="G3" s="31"/>
      <c r="H3" s="31"/>
      <c r="I3" s="31"/>
      <c r="J3" s="31"/>
      <c r="K3" s="31"/>
      <c r="L3" s="31"/>
      <c r="M3" s="31"/>
      <c r="N3" s="31"/>
      <c r="O3" s="31"/>
      <c r="P3" s="31"/>
      <c r="Q3" s="31"/>
      <c r="R3" s="31"/>
    </row>
    <row r="4" spans="1:21" ht="15.6" x14ac:dyDescent="0.25">
      <c r="B4" s="26"/>
      <c r="C4" s="26"/>
      <c r="D4" s="26"/>
      <c r="E4" s="26"/>
      <c r="F4" s="26"/>
      <c r="G4" s="26"/>
      <c r="H4" s="26"/>
      <c r="I4" s="26"/>
      <c r="J4" s="26"/>
      <c r="K4" s="26"/>
      <c r="L4" s="26"/>
      <c r="M4" s="26"/>
      <c r="N4" s="26"/>
      <c r="O4" s="26"/>
      <c r="P4" s="26"/>
      <c r="Q4" s="26"/>
    </row>
    <row r="5" spans="1:21" ht="30" customHeight="1" x14ac:dyDescent="0.25">
      <c r="B5" s="131" t="s">
        <v>201</v>
      </c>
      <c r="C5" s="131"/>
      <c r="D5" s="131"/>
      <c r="E5" s="26"/>
      <c r="F5" s="26"/>
      <c r="G5" s="26"/>
      <c r="H5" s="26"/>
      <c r="I5" s="26"/>
      <c r="J5" s="26"/>
      <c r="K5" s="26"/>
      <c r="L5" s="26"/>
      <c r="M5" s="26"/>
      <c r="N5" s="26"/>
      <c r="O5" s="26"/>
      <c r="P5" s="26"/>
      <c r="Q5" s="26"/>
    </row>
    <row r="6" spans="1:21" ht="30" customHeight="1" x14ac:dyDescent="0.25">
      <c r="B6" s="131" t="s">
        <v>202</v>
      </c>
      <c r="C6" s="131"/>
      <c r="D6" s="131"/>
      <c r="E6" s="133"/>
      <c r="F6" s="134"/>
      <c r="G6" s="134"/>
      <c r="H6" s="134"/>
      <c r="I6" s="135"/>
      <c r="J6" s="26"/>
      <c r="K6" s="26"/>
      <c r="L6" s="26"/>
      <c r="M6" s="26"/>
      <c r="N6" s="26"/>
      <c r="O6" s="26"/>
      <c r="P6" s="26"/>
      <c r="Q6" s="26"/>
    </row>
    <row r="7" spans="1:21" ht="30" customHeight="1" x14ac:dyDescent="0.25">
      <c r="B7" s="132" t="s">
        <v>203</v>
      </c>
      <c r="C7" s="132"/>
      <c r="D7" s="132"/>
      <c r="E7" s="133"/>
      <c r="F7" s="134"/>
      <c r="G7" s="134"/>
      <c r="H7" s="134"/>
      <c r="I7" s="135"/>
      <c r="J7" s="26"/>
      <c r="K7" s="26"/>
      <c r="L7" s="26"/>
      <c r="M7" s="26"/>
      <c r="N7" s="26"/>
      <c r="O7" s="26"/>
      <c r="P7" s="26"/>
      <c r="Q7" s="26"/>
    </row>
    <row r="8" spans="1:21" ht="30" customHeight="1" x14ac:dyDescent="0.25">
      <c r="B8" s="131" t="s">
        <v>204</v>
      </c>
      <c r="C8" s="131"/>
      <c r="D8" s="131"/>
      <c r="E8" s="133"/>
      <c r="F8" s="134"/>
      <c r="G8" s="134"/>
      <c r="H8" s="134"/>
      <c r="I8" s="135"/>
      <c r="J8" s="26"/>
      <c r="K8" s="26"/>
      <c r="L8" s="26"/>
      <c r="M8" s="26"/>
      <c r="N8" s="26"/>
      <c r="O8" s="26"/>
      <c r="P8" s="26"/>
      <c r="Q8" s="26"/>
    </row>
    <row r="9" spans="1:21" ht="14.25" customHeight="1" x14ac:dyDescent="0.3">
      <c r="B9" s="28"/>
      <c r="C9" s="28"/>
      <c r="D9" s="28"/>
      <c r="E9" s="27"/>
      <c r="F9" s="27"/>
      <c r="G9" s="27"/>
      <c r="H9" s="27"/>
      <c r="I9" s="27"/>
      <c r="J9" s="26"/>
      <c r="K9" s="26"/>
      <c r="L9" s="26"/>
      <c r="M9" s="26"/>
      <c r="N9" s="26"/>
      <c r="O9" s="26"/>
      <c r="P9" s="26"/>
      <c r="Q9" s="26"/>
    </row>
    <row r="10" spans="1:21" ht="22.5" customHeight="1" x14ac:dyDescent="0.25">
      <c r="B10" s="130" t="s">
        <v>98</v>
      </c>
      <c r="C10" s="130"/>
      <c r="D10" s="130"/>
      <c r="E10" s="130"/>
      <c r="F10" s="130"/>
      <c r="G10" s="130"/>
      <c r="H10" s="130"/>
      <c r="I10" s="130"/>
      <c r="J10" s="130"/>
      <c r="K10" s="130"/>
      <c r="L10" s="130"/>
      <c r="M10" s="130"/>
      <c r="N10" s="130"/>
      <c r="O10" s="130"/>
      <c r="P10" s="130"/>
      <c r="Q10" s="130"/>
      <c r="R10" s="34"/>
    </row>
    <row r="11" spans="1:21" ht="15" customHeight="1" x14ac:dyDescent="0.25"/>
    <row r="12" spans="1:21" s="4" customFormat="1" ht="52.8" x14ac:dyDescent="0.25">
      <c r="B12" s="25" t="s">
        <v>205</v>
      </c>
      <c r="C12" s="25" t="s">
        <v>206</v>
      </c>
      <c r="D12" s="25" t="s">
        <v>207</v>
      </c>
      <c r="E12" s="25" t="s">
        <v>208</v>
      </c>
      <c r="F12" s="25" t="s">
        <v>209</v>
      </c>
      <c r="G12" s="25" t="s">
        <v>210</v>
      </c>
      <c r="H12" s="25" t="s">
        <v>211</v>
      </c>
      <c r="I12" s="25" t="s">
        <v>212</v>
      </c>
      <c r="J12" s="25" t="s">
        <v>213</v>
      </c>
      <c r="K12" s="25" t="s">
        <v>214</v>
      </c>
      <c r="L12" s="25" t="s">
        <v>215</v>
      </c>
      <c r="M12" s="25" t="s">
        <v>216</v>
      </c>
      <c r="N12" s="25" t="s">
        <v>217</v>
      </c>
      <c r="O12" s="25" t="s">
        <v>218</v>
      </c>
      <c r="P12" s="25" t="s">
        <v>219</v>
      </c>
      <c r="Q12" s="25" t="s">
        <v>220</v>
      </c>
      <c r="R12" s="25" t="s">
        <v>221</v>
      </c>
    </row>
    <row r="13" spans="1:21" ht="25.2" customHeight="1" x14ac:dyDescent="0.25">
      <c r="B13" s="25">
        <v>1</v>
      </c>
      <c r="C13" s="22"/>
      <c r="D13" s="23"/>
      <c r="E13" s="23"/>
      <c r="F13" s="23"/>
      <c r="G13" s="52" t="str">
        <f t="shared" ref="G13" si="0">IF(F13=0,"",F13/E13)</f>
        <v/>
      </c>
      <c r="H13" s="53" t="str">
        <f>IF(ISBLANK(D13),"",VLOOKUP(D13,Properties!$A$7:$F$60,5,FALSE))</f>
        <v/>
      </c>
      <c r="I13" s="54" t="str">
        <f>IF(ISBLANK(C13),"",VLOOKUP(C13,Properties!$O$7:$P$15,2,FALSE))</f>
        <v/>
      </c>
      <c r="J13" s="55" t="str">
        <f>IF(ISBLANK(D13),"",VLOOKUP(D13,Properties!$A$7:$F$60,6,FALSE))</f>
        <v/>
      </c>
      <c r="K13" s="33" t="str">
        <f>IF(ISBLANK(D13),"",VLOOKUP(D13,Properties!$A$7:$F$60,3,FALSE))</f>
        <v/>
      </c>
      <c r="L13" s="59" t="str">
        <f>IF(ISBLANK(D13),"",VLOOKUP(D13,Properties!$A$7:$B$60,2,FALSE))</f>
        <v/>
      </c>
      <c r="M13" s="60" t="str">
        <f t="shared" ref="M13" si="1">IF(ISBLANK(C13),"",IFERROR((K13*G13*(H13*I13+J13))/I13,""))</f>
        <v/>
      </c>
      <c r="N13" s="60" t="str">
        <f t="shared" ref="N13" si="2">IF(ISBLANK(C13),"",IFERROR((L13*G13*(H13*I13+J13))/I13,""))</f>
        <v/>
      </c>
      <c r="O13" s="60" t="str">
        <f t="shared" ref="O13" si="3">IF(ISBLANK(C13),"",IFERROR((100000*N13)+(1*M13),""))</f>
        <v/>
      </c>
      <c r="P13" s="60" t="str">
        <f t="shared" ref="P13" si="4">IF(ISBLANK(C13),"",IFERROR(O13*E13,"Please contact the GBCA for the use of this refrigerant"))</f>
        <v/>
      </c>
      <c r="Q13" s="33" t="str">
        <f t="shared" ref="Q13" si="5">IF(ISBLANK(C13),"",IF(O13&gt;35,"No","Yes"))</f>
        <v/>
      </c>
      <c r="R13" s="38"/>
    </row>
    <row r="14" spans="1:21" ht="25.2" customHeight="1" x14ac:dyDescent="0.25">
      <c r="B14" s="25">
        <v>2</v>
      </c>
      <c r="C14" s="24"/>
      <c r="D14" s="9"/>
      <c r="E14" s="9"/>
      <c r="F14" s="9"/>
      <c r="G14" s="52" t="str">
        <f t="shared" ref="G14:G42" si="6">IF(F14=0,"",F14/E14)</f>
        <v/>
      </c>
      <c r="H14" s="53" t="str">
        <f>IF(ISBLANK(D14),"",VLOOKUP(D14,Properties!$A$7:$F$60,5,FALSE))</f>
        <v/>
      </c>
      <c r="I14" s="54" t="str">
        <f>IF(ISBLANK(C14),"",VLOOKUP(C14,Properties!$O$7:$P$15,2,FALSE))</f>
        <v/>
      </c>
      <c r="J14" s="55" t="str">
        <f>IF(ISBLANK(D14),"",VLOOKUP(D14,Properties!$A$7:$F$60,6,FALSE))</f>
        <v/>
      </c>
      <c r="K14" s="33" t="str">
        <f>IF(ISBLANK(D14),"",VLOOKUP(D14,Properties!$A$7:$F$60,3,FALSE))</f>
        <v/>
      </c>
      <c r="L14" s="59" t="str">
        <f>IF(ISBLANK(D14),"",VLOOKUP(D14,Properties!$A$7:$B$60,2,FALSE))</f>
        <v/>
      </c>
      <c r="M14" s="60" t="str">
        <f t="shared" ref="M14:M42" si="7">IF(ISBLANK(C14),"",IFERROR((K14*G14*(H14*I14+J14))/I14,""))</f>
        <v/>
      </c>
      <c r="N14" s="60" t="str">
        <f t="shared" ref="N14:N42" si="8">IF(ISBLANK(C14),"",IFERROR((L14*G14*(H14*I14+J14))/I14,""))</f>
        <v/>
      </c>
      <c r="O14" s="60" t="str">
        <f t="shared" ref="O14:O42" si="9">IF(ISBLANK(C14),"",IFERROR((100000*N14)+(1*M14),""))</f>
        <v/>
      </c>
      <c r="P14" s="60" t="str">
        <f t="shared" ref="P14:P42" si="10">IF(ISBLANK(C14),"",IFERROR(O14*E14,"Please contact the GBCA for the use of this refrigerant"))</f>
        <v/>
      </c>
      <c r="Q14" s="33" t="str">
        <f t="shared" ref="Q14:Q42" si="11">IF(ISBLANK(C14),"",IF(O14&gt;35,"No","Yes"))</f>
        <v/>
      </c>
      <c r="R14" s="39"/>
    </row>
    <row r="15" spans="1:21" ht="25.2" customHeight="1" x14ac:dyDescent="0.25">
      <c r="B15" s="25">
        <v>3</v>
      </c>
      <c r="C15" s="24"/>
      <c r="D15" s="9"/>
      <c r="E15" s="9"/>
      <c r="F15" s="9"/>
      <c r="G15" s="52" t="str">
        <f t="shared" si="6"/>
        <v/>
      </c>
      <c r="H15" s="53" t="str">
        <f>IF(ISBLANK(D15),"",VLOOKUP(D15,Properties!$A$7:$F$60,5,FALSE))</f>
        <v/>
      </c>
      <c r="I15" s="54" t="str">
        <f>IF(ISBLANK(C15),"",VLOOKUP(C15,Properties!$O$7:$P$15,2,FALSE))</f>
        <v/>
      </c>
      <c r="J15" s="55" t="str">
        <f>IF(ISBLANK(D15),"",VLOOKUP(D15,Properties!$A$7:$F$60,6,FALSE))</f>
        <v/>
      </c>
      <c r="K15" s="33" t="str">
        <f>IF(ISBLANK(D15),"",VLOOKUP(D15,Properties!$A$7:$F$60,3,FALSE))</f>
        <v/>
      </c>
      <c r="L15" s="59" t="str">
        <f>IF(ISBLANK(D15),"",VLOOKUP(D15,Properties!$A$7:$B$60,2,FALSE))</f>
        <v/>
      </c>
      <c r="M15" s="60" t="str">
        <f t="shared" si="7"/>
        <v/>
      </c>
      <c r="N15" s="60" t="str">
        <f t="shared" si="8"/>
        <v/>
      </c>
      <c r="O15" s="60" t="str">
        <f t="shared" si="9"/>
        <v/>
      </c>
      <c r="P15" s="60" t="str">
        <f t="shared" si="10"/>
        <v/>
      </c>
      <c r="Q15" s="33" t="str">
        <f t="shared" si="11"/>
        <v/>
      </c>
      <c r="R15" s="39"/>
    </row>
    <row r="16" spans="1:21" ht="25.2" customHeight="1" x14ac:dyDescent="0.25">
      <c r="B16" s="25">
        <v>4</v>
      </c>
      <c r="C16" s="24"/>
      <c r="D16" s="9"/>
      <c r="E16" s="9"/>
      <c r="F16" s="9"/>
      <c r="G16" s="52" t="str">
        <f t="shared" si="6"/>
        <v/>
      </c>
      <c r="H16" s="53" t="str">
        <f>IF(ISBLANK(D16),"",VLOOKUP(D16,Properties!$A$7:$F$60,5,FALSE))</f>
        <v/>
      </c>
      <c r="I16" s="54" t="str">
        <f>IF(ISBLANK(C16),"",VLOOKUP(C16,Properties!$O$7:$P$15,2,FALSE))</f>
        <v/>
      </c>
      <c r="J16" s="55" t="str">
        <f>IF(ISBLANK(D16),"",VLOOKUP(D16,Properties!$A$7:$F$60,6,FALSE))</f>
        <v/>
      </c>
      <c r="K16" s="33" t="str">
        <f>IF(ISBLANK(D16),"",VLOOKUP(D16,Properties!$A$7:$F$60,3,FALSE))</f>
        <v/>
      </c>
      <c r="L16" s="59" t="str">
        <f>IF(ISBLANK(D16),"",VLOOKUP(D16,Properties!$A$7:$B$60,2,FALSE))</f>
        <v/>
      </c>
      <c r="M16" s="60" t="str">
        <f t="shared" si="7"/>
        <v/>
      </c>
      <c r="N16" s="60" t="str">
        <f t="shared" si="8"/>
        <v/>
      </c>
      <c r="O16" s="60" t="str">
        <f t="shared" si="9"/>
        <v/>
      </c>
      <c r="P16" s="60" t="str">
        <f t="shared" si="10"/>
        <v/>
      </c>
      <c r="Q16" s="33" t="str">
        <f t="shared" si="11"/>
        <v/>
      </c>
      <c r="R16" s="39"/>
    </row>
    <row r="17" spans="2:18" ht="25.2" customHeight="1" x14ac:dyDescent="0.25">
      <c r="B17" s="25">
        <v>5</v>
      </c>
      <c r="C17" s="24"/>
      <c r="D17" s="9"/>
      <c r="E17" s="9"/>
      <c r="F17" s="9"/>
      <c r="G17" s="52" t="str">
        <f t="shared" si="6"/>
        <v/>
      </c>
      <c r="H17" s="53" t="str">
        <f>IF(ISBLANK(D17),"",VLOOKUP(D17,Properties!$A$7:$F$60,5,FALSE))</f>
        <v/>
      </c>
      <c r="I17" s="54" t="str">
        <f>IF(ISBLANK(C17),"",VLOOKUP(C17,Properties!$O$7:$P$15,2,FALSE))</f>
        <v/>
      </c>
      <c r="J17" s="55" t="str">
        <f>IF(ISBLANK(D17),"",VLOOKUP(D17,Properties!$A$7:$F$60,6,FALSE))</f>
        <v/>
      </c>
      <c r="K17" s="33" t="str">
        <f>IF(ISBLANK(D17),"",VLOOKUP(D17,Properties!$A$7:$F$60,3,FALSE))</f>
        <v/>
      </c>
      <c r="L17" s="59" t="str">
        <f>IF(ISBLANK(D17),"",VLOOKUP(D17,Properties!$A$7:$B$60,2,FALSE))</f>
        <v/>
      </c>
      <c r="M17" s="60" t="str">
        <f t="shared" si="7"/>
        <v/>
      </c>
      <c r="N17" s="60" t="str">
        <f t="shared" si="8"/>
        <v/>
      </c>
      <c r="O17" s="60" t="str">
        <f t="shared" si="9"/>
        <v/>
      </c>
      <c r="P17" s="60" t="str">
        <f t="shared" si="10"/>
        <v/>
      </c>
      <c r="Q17" s="33" t="str">
        <f t="shared" si="11"/>
        <v/>
      </c>
      <c r="R17" s="39"/>
    </row>
    <row r="18" spans="2:18" ht="25.2" customHeight="1" x14ac:dyDescent="0.25">
      <c r="B18" s="25">
        <v>6</v>
      </c>
      <c r="C18" s="24"/>
      <c r="D18" s="9"/>
      <c r="E18" s="9"/>
      <c r="F18" s="9"/>
      <c r="G18" s="52" t="str">
        <f t="shared" si="6"/>
        <v/>
      </c>
      <c r="H18" s="53" t="str">
        <f>IF(ISBLANK(D18),"",VLOOKUP(D18,Properties!$A$7:$F$60,5,FALSE))</f>
        <v/>
      </c>
      <c r="I18" s="54" t="str">
        <f>IF(ISBLANK(C18),"",VLOOKUP(C18,Properties!$O$7:$P$15,2,FALSE))</f>
        <v/>
      </c>
      <c r="J18" s="55" t="str">
        <f>IF(ISBLANK(D18),"",VLOOKUP(D18,Properties!$A$7:$F$60,6,FALSE))</f>
        <v/>
      </c>
      <c r="K18" s="33" t="str">
        <f>IF(ISBLANK(D18),"",VLOOKUP(D18,Properties!$A$7:$F$60,3,FALSE))</f>
        <v/>
      </c>
      <c r="L18" s="59" t="str">
        <f>IF(ISBLANK(D18),"",VLOOKUP(D18,Properties!$A$7:$B$60,2,FALSE))</f>
        <v/>
      </c>
      <c r="M18" s="60" t="str">
        <f t="shared" si="7"/>
        <v/>
      </c>
      <c r="N18" s="60" t="str">
        <f t="shared" si="8"/>
        <v/>
      </c>
      <c r="O18" s="60" t="str">
        <f t="shared" si="9"/>
        <v/>
      </c>
      <c r="P18" s="60" t="str">
        <f t="shared" si="10"/>
        <v/>
      </c>
      <c r="Q18" s="33" t="str">
        <f t="shared" si="11"/>
        <v/>
      </c>
      <c r="R18" s="39"/>
    </row>
    <row r="19" spans="2:18" ht="25.2" customHeight="1" x14ac:dyDescent="0.25">
      <c r="B19" s="25">
        <v>7</v>
      </c>
      <c r="C19" s="24"/>
      <c r="D19" s="9"/>
      <c r="E19" s="9"/>
      <c r="F19" s="9"/>
      <c r="G19" s="52" t="str">
        <f t="shared" si="6"/>
        <v/>
      </c>
      <c r="H19" s="53" t="str">
        <f>IF(ISBLANK(D19),"",VLOOKUP(D19,Properties!$A$7:$F$60,5,FALSE))</f>
        <v/>
      </c>
      <c r="I19" s="54" t="str">
        <f>IF(ISBLANK(C19),"",VLOOKUP(C19,Properties!$O$7:$P$15,2,FALSE))</f>
        <v/>
      </c>
      <c r="J19" s="55" t="str">
        <f>IF(ISBLANK(D19),"",VLOOKUP(D19,Properties!$A$7:$F$60,6,FALSE))</f>
        <v/>
      </c>
      <c r="K19" s="33" t="str">
        <f>IF(ISBLANK(D19),"",VLOOKUP(D19,Properties!$A$7:$F$60,3,FALSE))</f>
        <v/>
      </c>
      <c r="L19" s="59" t="str">
        <f>IF(ISBLANK(D19),"",VLOOKUP(D19,Properties!$A$7:$B$60,2,FALSE))</f>
        <v/>
      </c>
      <c r="M19" s="60" t="str">
        <f t="shared" si="7"/>
        <v/>
      </c>
      <c r="N19" s="60" t="str">
        <f t="shared" si="8"/>
        <v/>
      </c>
      <c r="O19" s="60" t="str">
        <f t="shared" si="9"/>
        <v/>
      </c>
      <c r="P19" s="60" t="str">
        <f t="shared" si="10"/>
        <v/>
      </c>
      <c r="Q19" s="33" t="str">
        <f t="shared" si="11"/>
        <v/>
      </c>
      <c r="R19" s="39"/>
    </row>
    <row r="20" spans="2:18" ht="25.2" customHeight="1" x14ac:dyDescent="0.25">
      <c r="B20" s="25">
        <v>8</v>
      </c>
      <c r="C20" s="24"/>
      <c r="D20" s="9"/>
      <c r="E20" s="9"/>
      <c r="F20" s="9"/>
      <c r="G20" s="52" t="str">
        <f t="shared" si="6"/>
        <v/>
      </c>
      <c r="H20" s="53" t="str">
        <f>IF(ISBLANK(D20),"",VLOOKUP(D20,Properties!$A$7:$F$60,5,FALSE))</f>
        <v/>
      </c>
      <c r="I20" s="54" t="str">
        <f>IF(ISBLANK(C20),"",VLOOKUP(C20,Properties!$O$7:$P$15,2,FALSE))</f>
        <v/>
      </c>
      <c r="J20" s="55" t="str">
        <f>IF(ISBLANK(D20),"",VLOOKUP(D20,Properties!$A$7:$F$60,6,FALSE))</f>
        <v/>
      </c>
      <c r="K20" s="33" t="str">
        <f>IF(ISBLANK(D20),"",VLOOKUP(D20,Properties!$A$7:$F$60,3,FALSE))</f>
        <v/>
      </c>
      <c r="L20" s="59" t="str">
        <f>IF(ISBLANK(D20),"",VLOOKUP(D20,Properties!$A$7:$B$60,2,FALSE))</f>
        <v/>
      </c>
      <c r="M20" s="60" t="str">
        <f t="shared" si="7"/>
        <v/>
      </c>
      <c r="N20" s="60" t="str">
        <f t="shared" si="8"/>
        <v/>
      </c>
      <c r="O20" s="60" t="str">
        <f t="shared" si="9"/>
        <v/>
      </c>
      <c r="P20" s="60" t="str">
        <f t="shared" si="10"/>
        <v/>
      </c>
      <c r="Q20" s="33" t="str">
        <f t="shared" si="11"/>
        <v/>
      </c>
      <c r="R20" s="39"/>
    </row>
    <row r="21" spans="2:18" ht="25.2" customHeight="1" x14ac:dyDescent="0.25">
      <c r="B21" s="25">
        <v>9</v>
      </c>
      <c r="C21" s="24"/>
      <c r="D21" s="9"/>
      <c r="E21" s="9"/>
      <c r="F21" s="9"/>
      <c r="G21" s="52" t="str">
        <f t="shared" si="6"/>
        <v/>
      </c>
      <c r="H21" s="53" t="str">
        <f>IF(ISBLANK(D21),"",VLOOKUP(D21,Properties!$A$7:$F$60,5,FALSE))</f>
        <v/>
      </c>
      <c r="I21" s="54" t="str">
        <f>IF(ISBLANK(C21),"",VLOOKUP(C21,Properties!$O$7:$P$15,2,FALSE))</f>
        <v/>
      </c>
      <c r="J21" s="55" t="str">
        <f>IF(ISBLANK(D21),"",VLOOKUP(D21,Properties!$A$7:$F$60,6,FALSE))</f>
        <v/>
      </c>
      <c r="K21" s="33" t="str">
        <f>IF(ISBLANK(D21),"",VLOOKUP(D21,Properties!$A$7:$F$60,3,FALSE))</f>
        <v/>
      </c>
      <c r="L21" s="59" t="str">
        <f>IF(ISBLANK(D21),"",VLOOKUP(D21,Properties!$A$7:$B$60,2,FALSE))</f>
        <v/>
      </c>
      <c r="M21" s="60" t="str">
        <f t="shared" si="7"/>
        <v/>
      </c>
      <c r="N21" s="60" t="str">
        <f t="shared" si="8"/>
        <v/>
      </c>
      <c r="O21" s="60" t="str">
        <f t="shared" si="9"/>
        <v/>
      </c>
      <c r="P21" s="60" t="str">
        <f t="shared" si="10"/>
        <v/>
      </c>
      <c r="Q21" s="33" t="str">
        <f t="shared" si="11"/>
        <v/>
      </c>
      <c r="R21" s="39"/>
    </row>
    <row r="22" spans="2:18" ht="25.2" customHeight="1" x14ac:dyDescent="0.25">
      <c r="B22" s="25">
        <v>10</v>
      </c>
      <c r="C22" s="24"/>
      <c r="D22" s="9"/>
      <c r="E22" s="9"/>
      <c r="F22" s="9"/>
      <c r="G22" s="52" t="str">
        <f t="shared" si="6"/>
        <v/>
      </c>
      <c r="H22" s="53" t="str">
        <f>IF(ISBLANK(D22),"",VLOOKUP(D22,Properties!$A$7:$F$60,5,FALSE))</f>
        <v/>
      </c>
      <c r="I22" s="54" t="str">
        <f>IF(ISBLANK(C22),"",VLOOKUP(C22,Properties!$O$7:$P$15,2,FALSE))</f>
        <v/>
      </c>
      <c r="J22" s="55" t="str">
        <f>IF(ISBLANK(D22),"",VLOOKUP(D22,Properties!$A$7:$F$60,6,FALSE))</f>
        <v/>
      </c>
      <c r="K22" s="33" t="str">
        <f>IF(ISBLANK(D22),"",VLOOKUP(D22,Properties!$A$7:$F$60,3,FALSE))</f>
        <v/>
      </c>
      <c r="L22" s="59" t="str">
        <f>IF(ISBLANK(D22),"",VLOOKUP(D22,Properties!$A$7:$B$60,2,FALSE))</f>
        <v/>
      </c>
      <c r="M22" s="60" t="str">
        <f t="shared" si="7"/>
        <v/>
      </c>
      <c r="N22" s="60" t="str">
        <f t="shared" si="8"/>
        <v/>
      </c>
      <c r="O22" s="60" t="str">
        <f t="shared" si="9"/>
        <v/>
      </c>
      <c r="P22" s="60" t="str">
        <f t="shared" si="10"/>
        <v/>
      </c>
      <c r="Q22" s="33" t="str">
        <f t="shared" si="11"/>
        <v/>
      </c>
      <c r="R22" s="39"/>
    </row>
    <row r="23" spans="2:18" ht="25.2" customHeight="1" x14ac:dyDescent="0.25">
      <c r="B23" s="25">
        <v>11</v>
      </c>
      <c r="C23" s="24"/>
      <c r="D23" s="9"/>
      <c r="E23" s="9"/>
      <c r="F23" s="9"/>
      <c r="G23" s="52" t="str">
        <f t="shared" si="6"/>
        <v/>
      </c>
      <c r="H23" s="53" t="str">
        <f>IF(ISBLANK(D23),"",VLOOKUP(D23,Properties!$A$7:$F$60,5,FALSE))</f>
        <v/>
      </c>
      <c r="I23" s="54" t="str">
        <f>IF(ISBLANK(C23),"",VLOOKUP(C23,Properties!$O$7:$P$15,2,FALSE))</f>
        <v/>
      </c>
      <c r="J23" s="55" t="str">
        <f>IF(ISBLANK(D23),"",VLOOKUP(D23,Properties!$A$7:$F$60,6,FALSE))</f>
        <v/>
      </c>
      <c r="K23" s="33" t="str">
        <f>IF(ISBLANK(D23),"",VLOOKUP(D23,Properties!$A$7:$F$60,3,FALSE))</f>
        <v/>
      </c>
      <c r="L23" s="59" t="str">
        <f>IF(ISBLANK(D23),"",VLOOKUP(D23,Properties!$A$7:$B$60,2,FALSE))</f>
        <v/>
      </c>
      <c r="M23" s="60" t="str">
        <f t="shared" si="7"/>
        <v/>
      </c>
      <c r="N23" s="60" t="str">
        <f t="shared" si="8"/>
        <v/>
      </c>
      <c r="O23" s="60" t="str">
        <f t="shared" si="9"/>
        <v/>
      </c>
      <c r="P23" s="60" t="str">
        <f t="shared" si="10"/>
        <v/>
      </c>
      <c r="Q23" s="33" t="str">
        <f t="shared" si="11"/>
        <v/>
      </c>
      <c r="R23" s="39"/>
    </row>
    <row r="24" spans="2:18" ht="25.2" customHeight="1" x14ac:dyDescent="0.25">
      <c r="B24" s="25">
        <v>12</v>
      </c>
      <c r="C24" s="24"/>
      <c r="D24" s="9"/>
      <c r="E24" s="9"/>
      <c r="F24" s="9"/>
      <c r="G24" s="52" t="str">
        <f t="shared" si="6"/>
        <v/>
      </c>
      <c r="H24" s="53" t="str">
        <f>IF(ISBLANK(D24),"",VLOOKUP(D24,Properties!$A$7:$F$60,5,FALSE))</f>
        <v/>
      </c>
      <c r="I24" s="54" t="str">
        <f>IF(ISBLANK(C24),"",VLOOKUP(C24,Properties!$O$7:$P$15,2,FALSE))</f>
        <v/>
      </c>
      <c r="J24" s="55" t="str">
        <f>IF(ISBLANK(D24),"",VLOOKUP(D24,Properties!$A$7:$F$60,6,FALSE))</f>
        <v/>
      </c>
      <c r="K24" s="33" t="str">
        <f>IF(ISBLANK(D24),"",VLOOKUP(D24,Properties!$A$7:$F$60,3,FALSE))</f>
        <v/>
      </c>
      <c r="L24" s="59" t="str">
        <f>IF(ISBLANK(D24),"",VLOOKUP(D24,Properties!$A$7:$B$60,2,FALSE))</f>
        <v/>
      </c>
      <c r="M24" s="60" t="str">
        <f t="shared" si="7"/>
        <v/>
      </c>
      <c r="N24" s="60" t="str">
        <f t="shared" si="8"/>
        <v/>
      </c>
      <c r="O24" s="60" t="str">
        <f t="shared" si="9"/>
        <v/>
      </c>
      <c r="P24" s="60" t="str">
        <f t="shared" si="10"/>
        <v/>
      </c>
      <c r="Q24" s="33" t="str">
        <f t="shared" si="11"/>
        <v/>
      </c>
      <c r="R24" s="39"/>
    </row>
    <row r="25" spans="2:18" ht="25.2" customHeight="1" x14ac:dyDescent="0.25">
      <c r="B25" s="25">
        <v>13</v>
      </c>
      <c r="C25" s="24"/>
      <c r="D25" s="9"/>
      <c r="E25" s="9"/>
      <c r="F25" s="9"/>
      <c r="G25" s="52" t="str">
        <f t="shared" si="6"/>
        <v/>
      </c>
      <c r="H25" s="53" t="str">
        <f>IF(ISBLANK(D25),"",VLOOKUP(D25,Properties!$A$7:$F$60,5,FALSE))</f>
        <v/>
      </c>
      <c r="I25" s="54" t="str">
        <f>IF(ISBLANK(C25),"",VLOOKUP(C25,Properties!$O$7:$P$15,2,FALSE))</f>
        <v/>
      </c>
      <c r="J25" s="55" t="str">
        <f>IF(ISBLANK(D25),"",VLOOKUP(D25,Properties!$A$7:$F$60,6,FALSE))</f>
        <v/>
      </c>
      <c r="K25" s="33" t="str">
        <f>IF(ISBLANK(D25),"",VLOOKUP(D25,Properties!$A$7:$F$60,3,FALSE))</f>
        <v/>
      </c>
      <c r="L25" s="59" t="str">
        <f>IF(ISBLANK(D25),"",VLOOKUP(D25,Properties!$A$7:$B$60,2,FALSE))</f>
        <v/>
      </c>
      <c r="M25" s="60" t="str">
        <f t="shared" si="7"/>
        <v/>
      </c>
      <c r="N25" s="60" t="str">
        <f t="shared" si="8"/>
        <v/>
      </c>
      <c r="O25" s="60" t="str">
        <f t="shared" si="9"/>
        <v/>
      </c>
      <c r="P25" s="60" t="str">
        <f t="shared" si="10"/>
        <v/>
      </c>
      <c r="Q25" s="33" t="str">
        <f t="shared" si="11"/>
        <v/>
      </c>
      <c r="R25" s="39"/>
    </row>
    <row r="26" spans="2:18" ht="25.2" customHeight="1" x14ac:dyDescent="0.25">
      <c r="B26" s="25">
        <v>14</v>
      </c>
      <c r="C26" s="24"/>
      <c r="D26" s="9"/>
      <c r="E26" s="9"/>
      <c r="F26" s="9"/>
      <c r="G26" s="52" t="str">
        <f t="shared" si="6"/>
        <v/>
      </c>
      <c r="H26" s="53" t="str">
        <f>IF(ISBLANK(D26),"",VLOOKUP(D26,Properties!$A$7:$F$60,5,FALSE))</f>
        <v/>
      </c>
      <c r="I26" s="54" t="str">
        <f>IF(ISBLANK(C26),"",VLOOKUP(C26,Properties!$O$7:$P$15,2,FALSE))</f>
        <v/>
      </c>
      <c r="J26" s="55" t="str">
        <f>IF(ISBLANK(D26),"",VLOOKUP(D26,Properties!$A$7:$F$60,6,FALSE))</f>
        <v/>
      </c>
      <c r="K26" s="33" t="str">
        <f>IF(ISBLANK(D26),"",VLOOKUP(D26,Properties!$A$7:$F$60,3,FALSE))</f>
        <v/>
      </c>
      <c r="L26" s="59" t="str">
        <f>IF(ISBLANK(D26),"",VLOOKUP(D26,Properties!$A$7:$B$60,2,FALSE))</f>
        <v/>
      </c>
      <c r="M26" s="60" t="str">
        <f t="shared" si="7"/>
        <v/>
      </c>
      <c r="N26" s="60" t="str">
        <f t="shared" si="8"/>
        <v/>
      </c>
      <c r="O26" s="60" t="str">
        <f t="shared" si="9"/>
        <v/>
      </c>
      <c r="P26" s="60" t="str">
        <f t="shared" si="10"/>
        <v/>
      </c>
      <c r="Q26" s="33" t="str">
        <f t="shared" si="11"/>
        <v/>
      </c>
      <c r="R26" s="39"/>
    </row>
    <row r="27" spans="2:18" ht="25.2" customHeight="1" x14ac:dyDescent="0.25">
      <c r="B27" s="25">
        <v>15</v>
      </c>
      <c r="C27" s="24"/>
      <c r="D27" s="9"/>
      <c r="E27" s="9"/>
      <c r="F27" s="9"/>
      <c r="G27" s="52" t="str">
        <f t="shared" si="6"/>
        <v/>
      </c>
      <c r="H27" s="53" t="str">
        <f>IF(ISBLANK(D27),"",VLOOKUP(D27,Properties!$A$7:$F$60,5,FALSE))</f>
        <v/>
      </c>
      <c r="I27" s="54" t="str">
        <f>IF(ISBLANK(C27),"",VLOOKUP(C27,Properties!$O$7:$P$15,2,FALSE))</f>
        <v/>
      </c>
      <c r="J27" s="55" t="str">
        <f>IF(ISBLANK(D27),"",VLOOKUP(D27,Properties!$A$7:$F$60,6,FALSE))</f>
        <v/>
      </c>
      <c r="K27" s="33" t="str">
        <f>IF(ISBLANK(D27),"",VLOOKUP(D27,Properties!$A$7:$F$60,3,FALSE))</f>
        <v/>
      </c>
      <c r="L27" s="59" t="str">
        <f>IF(ISBLANK(D27),"",VLOOKUP(D27,Properties!$A$7:$B$60,2,FALSE))</f>
        <v/>
      </c>
      <c r="M27" s="60" t="str">
        <f t="shared" si="7"/>
        <v/>
      </c>
      <c r="N27" s="60" t="str">
        <f t="shared" si="8"/>
        <v/>
      </c>
      <c r="O27" s="60" t="str">
        <f t="shared" si="9"/>
        <v/>
      </c>
      <c r="P27" s="60" t="str">
        <f t="shared" si="10"/>
        <v/>
      </c>
      <c r="Q27" s="33" t="str">
        <f t="shared" si="11"/>
        <v/>
      </c>
      <c r="R27" s="39"/>
    </row>
    <row r="28" spans="2:18" ht="25.2" customHeight="1" x14ac:dyDescent="0.25">
      <c r="B28" s="25">
        <v>16</v>
      </c>
      <c r="C28" s="24"/>
      <c r="D28" s="9"/>
      <c r="E28" s="9"/>
      <c r="F28" s="9"/>
      <c r="G28" s="52" t="str">
        <f t="shared" si="6"/>
        <v/>
      </c>
      <c r="H28" s="53" t="str">
        <f>IF(ISBLANK(D28),"",VLOOKUP(D28,Properties!$A$7:$F$60,5,FALSE))</f>
        <v/>
      </c>
      <c r="I28" s="54" t="str">
        <f>IF(ISBLANK(C28),"",VLOOKUP(C28,Properties!$O$7:$P$15,2,FALSE))</f>
        <v/>
      </c>
      <c r="J28" s="55" t="str">
        <f>IF(ISBLANK(D28),"",VLOOKUP(D28,Properties!$A$7:$F$60,6,FALSE))</f>
        <v/>
      </c>
      <c r="K28" s="33" t="str">
        <f>IF(ISBLANK(D28),"",VLOOKUP(D28,Properties!$A$7:$F$60,3,FALSE))</f>
        <v/>
      </c>
      <c r="L28" s="59" t="str">
        <f>IF(ISBLANK(D28),"",VLOOKUP(D28,Properties!$A$7:$B$60,2,FALSE))</f>
        <v/>
      </c>
      <c r="M28" s="60" t="str">
        <f t="shared" si="7"/>
        <v/>
      </c>
      <c r="N28" s="60" t="str">
        <f t="shared" si="8"/>
        <v/>
      </c>
      <c r="O28" s="60" t="str">
        <f t="shared" si="9"/>
        <v/>
      </c>
      <c r="P28" s="60" t="str">
        <f t="shared" si="10"/>
        <v/>
      </c>
      <c r="Q28" s="33" t="str">
        <f t="shared" si="11"/>
        <v/>
      </c>
      <c r="R28" s="39"/>
    </row>
    <row r="29" spans="2:18" ht="25.2" customHeight="1" x14ac:dyDescent="0.25">
      <c r="B29" s="25">
        <v>17</v>
      </c>
      <c r="C29" s="24"/>
      <c r="D29" s="9"/>
      <c r="E29" s="9"/>
      <c r="F29" s="9"/>
      <c r="G29" s="52" t="str">
        <f t="shared" si="6"/>
        <v/>
      </c>
      <c r="H29" s="53" t="str">
        <f>IF(ISBLANK(D29),"",VLOOKUP(D29,Properties!$A$7:$F$60,5,FALSE))</f>
        <v/>
      </c>
      <c r="I29" s="54" t="str">
        <f>IF(ISBLANK(C29),"",VLOOKUP(C29,Properties!$O$7:$P$15,2,FALSE))</f>
        <v/>
      </c>
      <c r="J29" s="55" t="str">
        <f>IF(ISBLANK(D29),"",VLOOKUP(D29,Properties!$A$7:$F$60,6,FALSE))</f>
        <v/>
      </c>
      <c r="K29" s="33" t="str">
        <f>IF(ISBLANK(D29),"",VLOOKUP(D29,Properties!$A$7:$F$60,3,FALSE))</f>
        <v/>
      </c>
      <c r="L29" s="59" t="str">
        <f>IF(ISBLANK(D29),"",VLOOKUP(D29,Properties!$A$7:$B$60,2,FALSE))</f>
        <v/>
      </c>
      <c r="M29" s="60" t="str">
        <f t="shared" si="7"/>
        <v/>
      </c>
      <c r="N29" s="60" t="str">
        <f t="shared" si="8"/>
        <v/>
      </c>
      <c r="O29" s="60" t="str">
        <f t="shared" si="9"/>
        <v/>
      </c>
      <c r="P29" s="60" t="str">
        <f t="shared" si="10"/>
        <v/>
      </c>
      <c r="Q29" s="33" t="str">
        <f t="shared" si="11"/>
        <v/>
      </c>
      <c r="R29" s="39"/>
    </row>
    <row r="30" spans="2:18" ht="25.2" customHeight="1" x14ac:dyDescent="0.25">
      <c r="B30" s="25">
        <v>18</v>
      </c>
      <c r="C30" s="24"/>
      <c r="D30" s="9"/>
      <c r="E30" s="9"/>
      <c r="F30" s="9"/>
      <c r="G30" s="52" t="str">
        <f t="shared" si="6"/>
        <v/>
      </c>
      <c r="H30" s="53" t="str">
        <f>IF(ISBLANK(D30),"",VLOOKUP(D30,Properties!$A$7:$F$60,5,FALSE))</f>
        <v/>
      </c>
      <c r="I30" s="54" t="str">
        <f>IF(ISBLANK(C30),"",VLOOKUP(C30,Properties!$O$7:$P$15,2,FALSE))</f>
        <v/>
      </c>
      <c r="J30" s="55" t="str">
        <f>IF(ISBLANK(D30),"",VLOOKUP(D30,Properties!$A$7:$F$60,6,FALSE))</f>
        <v/>
      </c>
      <c r="K30" s="33" t="str">
        <f>IF(ISBLANK(D30),"",VLOOKUP(D30,Properties!$A$7:$F$60,3,FALSE))</f>
        <v/>
      </c>
      <c r="L30" s="59" t="str">
        <f>IF(ISBLANK(D30),"",VLOOKUP(D30,Properties!$A$7:$B$60,2,FALSE))</f>
        <v/>
      </c>
      <c r="M30" s="60" t="str">
        <f t="shared" si="7"/>
        <v/>
      </c>
      <c r="N30" s="60" t="str">
        <f t="shared" si="8"/>
        <v/>
      </c>
      <c r="O30" s="60" t="str">
        <f t="shared" si="9"/>
        <v/>
      </c>
      <c r="P30" s="60" t="str">
        <f t="shared" si="10"/>
        <v/>
      </c>
      <c r="Q30" s="33" t="str">
        <f t="shared" si="11"/>
        <v/>
      </c>
      <c r="R30" s="39"/>
    </row>
    <row r="31" spans="2:18" ht="25.2" customHeight="1" x14ac:dyDescent="0.25">
      <c r="B31" s="25">
        <v>19</v>
      </c>
      <c r="C31" s="24"/>
      <c r="D31" s="9"/>
      <c r="E31" s="9"/>
      <c r="F31" s="9"/>
      <c r="G31" s="52" t="str">
        <f t="shared" si="6"/>
        <v/>
      </c>
      <c r="H31" s="53" t="str">
        <f>IF(ISBLANK(D31),"",VLOOKUP(D31,Properties!$A$7:$F$60,5,FALSE))</f>
        <v/>
      </c>
      <c r="I31" s="54" t="str">
        <f>IF(ISBLANK(C31),"",VLOOKUP(C31,Properties!$O$7:$P$15,2,FALSE))</f>
        <v/>
      </c>
      <c r="J31" s="55" t="str">
        <f>IF(ISBLANK(D31),"",VLOOKUP(D31,Properties!$A$7:$F$60,6,FALSE))</f>
        <v/>
      </c>
      <c r="K31" s="33" t="str">
        <f>IF(ISBLANK(D31),"",VLOOKUP(D31,Properties!$A$7:$F$60,3,FALSE))</f>
        <v/>
      </c>
      <c r="L31" s="59" t="str">
        <f>IF(ISBLANK(D31),"",VLOOKUP(D31,Properties!$A$7:$B$60,2,FALSE))</f>
        <v/>
      </c>
      <c r="M31" s="60" t="str">
        <f t="shared" si="7"/>
        <v/>
      </c>
      <c r="N31" s="60" t="str">
        <f t="shared" si="8"/>
        <v/>
      </c>
      <c r="O31" s="60" t="str">
        <f t="shared" si="9"/>
        <v/>
      </c>
      <c r="P31" s="60" t="str">
        <f t="shared" si="10"/>
        <v/>
      </c>
      <c r="Q31" s="33" t="str">
        <f t="shared" si="11"/>
        <v/>
      </c>
      <c r="R31" s="39"/>
    </row>
    <row r="32" spans="2:18" ht="25.2" customHeight="1" x14ac:dyDescent="0.25">
      <c r="B32" s="25">
        <v>20</v>
      </c>
      <c r="C32" s="24"/>
      <c r="D32" s="9"/>
      <c r="E32" s="9"/>
      <c r="F32" s="9"/>
      <c r="G32" s="52" t="str">
        <f t="shared" si="6"/>
        <v/>
      </c>
      <c r="H32" s="53" t="str">
        <f>IF(ISBLANK(D32),"",VLOOKUP(D32,Properties!$A$7:$F$60,5,FALSE))</f>
        <v/>
      </c>
      <c r="I32" s="54" t="str">
        <f>IF(ISBLANK(C32),"",VLOOKUP(C32,Properties!$O$7:$P$15,2,FALSE))</f>
        <v/>
      </c>
      <c r="J32" s="55" t="str">
        <f>IF(ISBLANK(D32),"",VLOOKUP(D32,Properties!$A$7:$F$60,6,FALSE))</f>
        <v/>
      </c>
      <c r="K32" s="33" t="str">
        <f>IF(ISBLANK(D32),"",VLOOKUP(D32,Properties!$A$7:$F$60,3,FALSE))</f>
        <v/>
      </c>
      <c r="L32" s="59" t="str">
        <f>IF(ISBLANK(D32),"",VLOOKUP(D32,Properties!$A$7:$B$60,2,FALSE))</f>
        <v/>
      </c>
      <c r="M32" s="60" t="str">
        <f t="shared" si="7"/>
        <v/>
      </c>
      <c r="N32" s="60" t="str">
        <f t="shared" si="8"/>
        <v/>
      </c>
      <c r="O32" s="60" t="str">
        <f t="shared" si="9"/>
        <v/>
      </c>
      <c r="P32" s="60" t="str">
        <f t="shared" si="10"/>
        <v/>
      </c>
      <c r="Q32" s="33" t="str">
        <f t="shared" si="11"/>
        <v/>
      </c>
      <c r="R32" s="39"/>
    </row>
    <row r="33" spans="2:22" ht="25.2" customHeight="1" x14ac:dyDescent="0.25">
      <c r="B33" s="25">
        <v>21</v>
      </c>
      <c r="C33" s="24"/>
      <c r="D33" s="9"/>
      <c r="E33" s="9"/>
      <c r="F33" s="9"/>
      <c r="G33" s="52" t="str">
        <f t="shared" si="6"/>
        <v/>
      </c>
      <c r="H33" s="53" t="str">
        <f>IF(ISBLANK(D33),"",VLOOKUP(D33,Properties!$A$7:$F$60,5,FALSE))</f>
        <v/>
      </c>
      <c r="I33" s="54" t="str">
        <f>IF(ISBLANK(C33),"",VLOOKUP(C33,Properties!$O$7:$P$15,2,FALSE))</f>
        <v/>
      </c>
      <c r="J33" s="55" t="str">
        <f>IF(ISBLANK(D33),"",VLOOKUP(D33,Properties!$A$7:$F$60,6,FALSE))</f>
        <v/>
      </c>
      <c r="K33" s="33" t="str">
        <f>IF(ISBLANK(D33),"",VLOOKUP(D33,Properties!$A$7:$F$60,3,FALSE))</f>
        <v/>
      </c>
      <c r="L33" s="59" t="str">
        <f>IF(ISBLANK(D33),"",VLOOKUP(D33,Properties!$A$7:$B$60,2,FALSE))</f>
        <v/>
      </c>
      <c r="M33" s="60" t="str">
        <f t="shared" si="7"/>
        <v/>
      </c>
      <c r="N33" s="60" t="str">
        <f t="shared" si="8"/>
        <v/>
      </c>
      <c r="O33" s="60" t="str">
        <f t="shared" si="9"/>
        <v/>
      </c>
      <c r="P33" s="60" t="str">
        <f t="shared" si="10"/>
        <v/>
      </c>
      <c r="Q33" s="33" t="str">
        <f t="shared" si="11"/>
        <v/>
      </c>
      <c r="R33" s="39"/>
    </row>
    <row r="34" spans="2:22" ht="25.2" customHeight="1" x14ac:dyDescent="0.25">
      <c r="B34" s="25">
        <v>22</v>
      </c>
      <c r="C34" s="24"/>
      <c r="D34" s="9"/>
      <c r="E34" s="9"/>
      <c r="F34" s="9"/>
      <c r="G34" s="52" t="str">
        <f t="shared" si="6"/>
        <v/>
      </c>
      <c r="H34" s="53" t="str">
        <f>IF(ISBLANK(D34),"",VLOOKUP(D34,Properties!$A$7:$F$60,5,FALSE))</f>
        <v/>
      </c>
      <c r="I34" s="54" t="str">
        <f>IF(ISBLANK(C34),"",VLOOKUP(C34,Properties!$O$7:$P$15,2,FALSE))</f>
        <v/>
      </c>
      <c r="J34" s="55" t="str">
        <f>IF(ISBLANK(D34),"",VLOOKUP(D34,Properties!$A$7:$F$60,6,FALSE))</f>
        <v/>
      </c>
      <c r="K34" s="33" t="str">
        <f>IF(ISBLANK(D34),"",VLOOKUP(D34,Properties!$A$7:$F$60,3,FALSE))</f>
        <v/>
      </c>
      <c r="L34" s="59" t="str">
        <f>IF(ISBLANK(D34),"",VLOOKUP(D34,Properties!$A$7:$B$60,2,FALSE))</f>
        <v/>
      </c>
      <c r="M34" s="60" t="str">
        <f t="shared" si="7"/>
        <v/>
      </c>
      <c r="N34" s="60" t="str">
        <f t="shared" si="8"/>
        <v/>
      </c>
      <c r="O34" s="60" t="str">
        <f t="shared" si="9"/>
        <v/>
      </c>
      <c r="P34" s="60" t="str">
        <f t="shared" si="10"/>
        <v/>
      </c>
      <c r="Q34" s="33" t="str">
        <f t="shared" si="11"/>
        <v/>
      </c>
      <c r="R34" s="39"/>
    </row>
    <row r="35" spans="2:22" ht="25.2" customHeight="1" x14ac:dyDescent="0.25">
      <c r="B35" s="25">
        <v>23</v>
      </c>
      <c r="C35" s="24"/>
      <c r="D35" s="9"/>
      <c r="E35" s="9"/>
      <c r="F35" s="9"/>
      <c r="G35" s="52" t="str">
        <f t="shared" si="6"/>
        <v/>
      </c>
      <c r="H35" s="53" t="str">
        <f>IF(ISBLANK(D35),"",VLOOKUP(D35,Properties!$A$7:$F$60,5,FALSE))</f>
        <v/>
      </c>
      <c r="I35" s="54" t="str">
        <f>IF(ISBLANK(C35),"",VLOOKUP(C35,Properties!$O$7:$P$15,2,FALSE))</f>
        <v/>
      </c>
      <c r="J35" s="55" t="str">
        <f>IF(ISBLANK(D35),"",VLOOKUP(D35,Properties!$A$7:$F$60,6,FALSE))</f>
        <v/>
      </c>
      <c r="K35" s="33" t="str">
        <f>IF(ISBLANK(D35),"",VLOOKUP(D35,Properties!$A$7:$F$60,3,FALSE))</f>
        <v/>
      </c>
      <c r="L35" s="59" t="str">
        <f>IF(ISBLANK(D35),"",VLOOKUP(D35,Properties!$A$7:$B$60,2,FALSE))</f>
        <v/>
      </c>
      <c r="M35" s="60" t="str">
        <f t="shared" si="7"/>
        <v/>
      </c>
      <c r="N35" s="60" t="str">
        <f t="shared" si="8"/>
        <v/>
      </c>
      <c r="O35" s="60" t="str">
        <f t="shared" si="9"/>
        <v/>
      </c>
      <c r="P35" s="60" t="str">
        <f t="shared" si="10"/>
        <v/>
      </c>
      <c r="Q35" s="33" t="str">
        <f t="shared" si="11"/>
        <v/>
      </c>
      <c r="R35" s="39"/>
    </row>
    <row r="36" spans="2:22" ht="25.2" customHeight="1" x14ac:dyDescent="0.25">
      <c r="B36" s="25">
        <v>24</v>
      </c>
      <c r="C36" s="24"/>
      <c r="D36" s="9"/>
      <c r="E36" s="9"/>
      <c r="F36" s="9"/>
      <c r="G36" s="52" t="str">
        <f t="shared" si="6"/>
        <v/>
      </c>
      <c r="H36" s="53" t="str">
        <f>IF(ISBLANK(D36),"",VLOOKUP(D36,Properties!$A$7:$F$60,5,FALSE))</f>
        <v/>
      </c>
      <c r="I36" s="54" t="str">
        <f>IF(ISBLANK(C36),"",VLOOKUP(C36,Properties!$O$7:$P$15,2,FALSE))</f>
        <v/>
      </c>
      <c r="J36" s="55" t="str">
        <f>IF(ISBLANK(D36),"",VLOOKUP(D36,Properties!$A$7:$F$60,6,FALSE))</f>
        <v/>
      </c>
      <c r="K36" s="33" t="str">
        <f>IF(ISBLANK(D36),"",VLOOKUP(D36,Properties!$A$7:$F$60,3,FALSE))</f>
        <v/>
      </c>
      <c r="L36" s="59" t="str">
        <f>IF(ISBLANK(D36),"",VLOOKUP(D36,Properties!$A$7:$B$60,2,FALSE))</f>
        <v/>
      </c>
      <c r="M36" s="60" t="str">
        <f t="shared" si="7"/>
        <v/>
      </c>
      <c r="N36" s="60" t="str">
        <f t="shared" si="8"/>
        <v/>
      </c>
      <c r="O36" s="60" t="str">
        <f t="shared" si="9"/>
        <v/>
      </c>
      <c r="P36" s="60" t="str">
        <f t="shared" si="10"/>
        <v/>
      </c>
      <c r="Q36" s="33" t="str">
        <f t="shared" si="11"/>
        <v/>
      </c>
      <c r="R36" s="39"/>
    </row>
    <row r="37" spans="2:22" ht="25.2" customHeight="1" x14ac:dyDescent="0.25">
      <c r="B37" s="25">
        <v>25</v>
      </c>
      <c r="C37" s="24"/>
      <c r="D37" s="9"/>
      <c r="E37" s="9"/>
      <c r="F37" s="9"/>
      <c r="G37" s="52" t="str">
        <f t="shared" si="6"/>
        <v/>
      </c>
      <c r="H37" s="53" t="str">
        <f>IF(ISBLANK(D37),"",VLOOKUP(D37,Properties!$A$7:$F$60,5,FALSE))</f>
        <v/>
      </c>
      <c r="I37" s="54" t="str">
        <f>IF(ISBLANK(C37),"",VLOOKUP(C37,Properties!$O$7:$P$15,2,FALSE))</f>
        <v/>
      </c>
      <c r="J37" s="55" t="str">
        <f>IF(ISBLANK(D37),"",VLOOKUP(D37,Properties!$A$7:$F$60,6,FALSE))</f>
        <v/>
      </c>
      <c r="K37" s="33" t="str">
        <f>IF(ISBLANK(D37),"",VLOOKUP(D37,Properties!$A$7:$F$60,3,FALSE))</f>
        <v/>
      </c>
      <c r="L37" s="59" t="str">
        <f>IF(ISBLANK(D37),"",VLOOKUP(D37,Properties!$A$7:$B$60,2,FALSE))</f>
        <v/>
      </c>
      <c r="M37" s="60" t="str">
        <f t="shared" si="7"/>
        <v/>
      </c>
      <c r="N37" s="60" t="str">
        <f t="shared" si="8"/>
        <v/>
      </c>
      <c r="O37" s="60" t="str">
        <f t="shared" si="9"/>
        <v/>
      </c>
      <c r="P37" s="60" t="str">
        <f t="shared" si="10"/>
        <v/>
      </c>
      <c r="Q37" s="33" t="str">
        <f t="shared" si="11"/>
        <v/>
      </c>
      <c r="R37" s="39"/>
    </row>
    <row r="38" spans="2:22" ht="25.2" customHeight="1" x14ac:dyDescent="0.25">
      <c r="B38" s="25">
        <v>26</v>
      </c>
      <c r="C38" s="35"/>
      <c r="D38" s="36"/>
      <c r="E38" s="36"/>
      <c r="F38" s="36"/>
      <c r="G38" s="52" t="str">
        <f t="shared" ref="G38:G41" si="12">IF(F38=0,"",F38/E38)</f>
        <v/>
      </c>
      <c r="H38" s="53" t="str">
        <f>IF(ISBLANK(D38),"",VLOOKUP(D38,Properties!$A$7:$F$60,5,FALSE))</f>
        <v/>
      </c>
      <c r="I38" s="54" t="str">
        <f>IF(ISBLANK(C38),"",VLOOKUP(C38,Properties!$O$7:$P$15,2,FALSE))</f>
        <v/>
      </c>
      <c r="J38" s="55" t="str">
        <f>IF(ISBLANK(D38),"",VLOOKUP(D38,Properties!$A$7:$F$60,6,FALSE))</f>
        <v/>
      </c>
      <c r="K38" s="33" t="str">
        <f>IF(ISBLANK(D38),"",VLOOKUP(D38,Properties!$A$7:$F$60,3,FALSE))</f>
        <v/>
      </c>
      <c r="L38" s="59" t="str">
        <f>IF(ISBLANK(D38),"",VLOOKUP(D38,Properties!$A$7:$B$60,2,FALSE))</f>
        <v/>
      </c>
      <c r="M38" s="60" t="str">
        <f t="shared" si="7"/>
        <v/>
      </c>
      <c r="N38" s="60" t="str">
        <f t="shared" si="8"/>
        <v/>
      </c>
      <c r="O38" s="60" t="str">
        <f t="shared" si="9"/>
        <v/>
      </c>
      <c r="P38" s="60" t="str">
        <f t="shared" si="10"/>
        <v/>
      </c>
      <c r="Q38" s="33" t="str">
        <f t="shared" ref="Q38:Q41" si="13">IF(ISBLANK(C38),"",IF(O38&gt;35,"No","Yes"))</f>
        <v/>
      </c>
      <c r="R38" s="39"/>
    </row>
    <row r="39" spans="2:22" ht="25.2" customHeight="1" x14ac:dyDescent="0.25">
      <c r="B39" s="25">
        <v>27</v>
      </c>
      <c r="C39" s="24"/>
      <c r="D39" s="9"/>
      <c r="E39" s="9"/>
      <c r="F39" s="37"/>
      <c r="G39" s="52" t="str">
        <f t="shared" si="12"/>
        <v/>
      </c>
      <c r="H39" s="53" t="str">
        <f>IF(ISBLANK(D39),"",VLOOKUP(D39,Properties!$A$7:$F$60,5,FALSE))</f>
        <v/>
      </c>
      <c r="I39" s="54" t="str">
        <f>IF(ISBLANK(C39),"",VLOOKUP(C39,Properties!$O$7:$P$15,2,FALSE))</f>
        <v/>
      </c>
      <c r="J39" s="55" t="str">
        <f>IF(ISBLANK(D39),"",VLOOKUP(D39,Properties!$A$7:$F$60,6,FALSE))</f>
        <v/>
      </c>
      <c r="K39" s="33" t="str">
        <f>IF(ISBLANK(D39),"",VLOOKUP(D39,Properties!$A$7:$F$60,3,FALSE))</f>
        <v/>
      </c>
      <c r="L39" s="59" t="str">
        <f>IF(ISBLANK(D39),"",VLOOKUP(D39,Properties!$A$7:$B$60,2,FALSE))</f>
        <v/>
      </c>
      <c r="M39" s="60" t="str">
        <f t="shared" si="7"/>
        <v/>
      </c>
      <c r="N39" s="60" t="str">
        <f t="shared" si="8"/>
        <v/>
      </c>
      <c r="O39" s="60" t="str">
        <f t="shared" si="9"/>
        <v/>
      </c>
      <c r="P39" s="60" t="str">
        <f t="shared" si="10"/>
        <v/>
      </c>
      <c r="Q39" s="33" t="str">
        <f t="shared" si="13"/>
        <v/>
      </c>
      <c r="R39" s="39"/>
    </row>
    <row r="40" spans="2:22" ht="25.2" customHeight="1" x14ac:dyDescent="0.25">
      <c r="B40" s="25">
        <v>28</v>
      </c>
      <c r="C40" s="24"/>
      <c r="D40" s="9"/>
      <c r="E40" s="9"/>
      <c r="F40" s="37"/>
      <c r="G40" s="52" t="str">
        <f t="shared" si="12"/>
        <v/>
      </c>
      <c r="H40" s="53" t="str">
        <f>IF(ISBLANK(D40),"",VLOOKUP(D40,Properties!$A$7:$F$60,5,FALSE))</f>
        <v/>
      </c>
      <c r="I40" s="54" t="str">
        <f>IF(ISBLANK(C40),"",VLOOKUP(C40,Properties!$O$7:$P$15,2,FALSE))</f>
        <v/>
      </c>
      <c r="J40" s="55" t="str">
        <f>IF(ISBLANK(D40),"",VLOOKUP(D40,Properties!$A$7:$F$60,6,FALSE))</f>
        <v/>
      </c>
      <c r="K40" s="33" t="str">
        <f>IF(ISBLANK(D40),"",VLOOKUP(D40,Properties!$A$7:$F$60,3,FALSE))</f>
        <v/>
      </c>
      <c r="L40" s="59" t="str">
        <f>IF(ISBLANK(D40),"",VLOOKUP(D40,Properties!$A$7:$B$60,2,FALSE))</f>
        <v/>
      </c>
      <c r="M40" s="60" t="str">
        <f t="shared" si="7"/>
        <v/>
      </c>
      <c r="N40" s="60" t="str">
        <f t="shared" si="8"/>
        <v/>
      </c>
      <c r="O40" s="60" t="str">
        <f t="shared" si="9"/>
        <v/>
      </c>
      <c r="P40" s="60" t="str">
        <f t="shared" si="10"/>
        <v/>
      </c>
      <c r="Q40" s="33" t="str">
        <f t="shared" si="13"/>
        <v/>
      </c>
      <c r="R40" s="39"/>
    </row>
    <row r="41" spans="2:22" ht="25.2" customHeight="1" x14ac:dyDescent="0.25">
      <c r="B41" s="25">
        <v>29</v>
      </c>
      <c r="C41" s="24"/>
      <c r="D41" s="9"/>
      <c r="E41" s="9"/>
      <c r="F41" s="37"/>
      <c r="G41" s="52" t="str">
        <f t="shared" si="12"/>
        <v/>
      </c>
      <c r="H41" s="53" t="str">
        <f>IF(ISBLANK(D41),"",VLOOKUP(D41,Properties!$A$7:$F$60,5,FALSE))</f>
        <v/>
      </c>
      <c r="I41" s="54" t="str">
        <f>IF(ISBLANK(C41),"",VLOOKUP(C41,Properties!$O$7:$P$15,2,FALSE))</f>
        <v/>
      </c>
      <c r="J41" s="55" t="str">
        <f>IF(ISBLANK(D41),"",VLOOKUP(D41,Properties!$A$7:$F$60,6,FALSE))</f>
        <v/>
      </c>
      <c r="K41" s="33" t="str">
        <f>IF(ISBLANK(D41),"",VLOOKUP(D41,Properties!$A$7:$F$60,3,FALSE))</f>
        <v/>
      </c>
      <c r="L41" s="59" t="str">
        <f>IF(ISBLANK(D41),"",VLOOKUP(D41,Properties!$A$7:$B$60,2,FALSE))</f>
        <v/>
      </c>
      <c r="M41" s="60" t="str">
        <f t="shared" si="7"/>
        <v/>
      </c>
      <c r="N41" s="60" t="str">
        <f t="shared" si="8"/>
        <v/>
      </c>
      <c r="O41" s="60" t="str">
        <f t="shared" si="9"/>
        <v/>
      </c>
      <c r="P41" s="60" t="str">
        <f t="shared" si="10"/>
        <v/>
      </c>
      <c r="Q41" s="33" t="str">
        <f t="shared" si="13"/>
        <v/>
      </c>
      <c r="R41" s="39"/>
    </row>
    <row r="42" spans="2:22" ht="25.2" customHeight="1" x14ac:dyDescent="0.25">
      <c r="B42" s="25">
        <v>30</v>
      </c>
      <c r="C42" s="24"/>
      <c r="D42" s="9"/>
      <c r="E42" s="9"/>
      <c r="F42" s="37"/>
      <c r="G42" s="52" t="str">
        <f t="shared" si="6"/>
        <v/>
      </c>
      <c r="H42" s="53" t="str">
        <f>IF(ISBLANK(D42),"",VLOOKUP(D42,Properties!$A$7:$F$60,5,FALSE))</f>
        <v/>
      </c>
      <c r="I42" s="54" t="str">
        <f>IF(ISBLANK(C42),"",VLOOKUP(C42,Properties!$O$7:$P$15,2,FALSE))</f>
        <v/>
      </c>
      <c r="J42" s="55" t="str">
        <f>IF(ISBLANK(D42),"",VLOOKUP(D42,Properties!$A$7:$F$60,6,FALSE))</f>
        <v/>
      </c>
      <c r="K42" s="33" t="str">
        <f>IF(ISBLANK(D42),"",VLOOKUP(D42,Properties!$A$7:$F$60,3,FALSE))</f>
        <v/>
      </c>
      <c r="L42" s="59" t="str">
        <f>IF(ISBLANK(D42),"",VLOOKUP(D42,Properties!$A$7:$B$60,2,FALSE))</f>
        <v/>
      </c>
      <c r="M42" s="60" t="str">
        <f t="shared" si="7"/>
        <v/>
      </c>
      <c r="N42" s="60" t="str">
        <f t="shared" si="8"/>
        <v/>
      </c>
      <c r="O42" s="60" t="str">
        <f t="shared" si="9"/>
        <v/>
      </c>
      <c r="P42" s="60" t="str">
        <f t="shared" si="10"/>
        <v/>
      </c>
      <c r="Q42" s="33" t="str">
        <f t="shared" si="11"/>
        <v/>
      </c>
      <c r="R42" s="39"/>
    </row>
    <row r="44" spans="2:22" ht="30" customHeight="1" x14ac:dyDescent="0.25">
      <c r="B44" s="127" t="s">
        <v>222</v>
      </c>
      <c r="C44" s="128"/>
      <c r="D44" s="128"/>
      <c r="E44" s="128"/>
      <c r="F44" s="128"/>
      <c r="G44" s="128"/>
      <c r="H44" s="128"/>
      <c r="I44" s="128"/>
      <c r="J44" s="129"/>
      <c r="T44" s="112" t="s">
        <v>174</v>
      </c>
      <c r="U44" s="113" t="s">
        <v>186</v>
      </c>
    </row>
    <row r="45" spans="2:22" ht="30" customHeight="1" x14ac:dyDescent="0.25">
      <c r="B45" s="136" t="s">
        <v>223</v>
      </c>
      <c r="C45" s="136"/>
      <c r="D45" s="136"/>
      <c r="E45" s="137">
        <f>SUM(P13:P42)</f>
        <v>0</v>
      </c>
      <c r="F45" s="138"/>
      <c r="G45" s="138"/>
      <c r="H45" s="138"/>
      <c r="I45" s="138"/>
      <c r="J45" s="139"/>
      <c r="T45" s="108" t="s">
        <v>177</v>
      </c>
      <c r="U45" s="109" t="str">
        <f>IF(AND(E47&gt;0,E47&lt;=15),"Yes","No")</f>
        <v>No</v>
      </c>
    </row>
    <row r="46" spans="2:22" ht="30" customHeight="1" x14ac:dyDescent="0.25">
      <c r="B46" s="136" t="s">
        <v>224</v>
      </c>
      <c r="C46" s="136"/>
      <c r="D46" s="136"/>
      <c r="E46" s="137">
        <f>SUM(E13:E42)</f>
        <v>0</v>
      </c>
      <c r="F46" s="138"/>
      <c r="G46" s="138"/>
      <c r="H46" s="138"/>
      <c r="I46" s="138"/>
      <c r="J46" s="139"/>
      <c r="T46" s="108" t="s">
        <v>180</v>
      </c>
      <c r="U46" s="109" t="str">
        <f>IF(AND(E47&gt;15,E47&lt;35),"Yes","No")</f>
        <v>No</v>
      </c>
      <c r="V46" s="105"/>
    </row>
    <row r="47" spans="2:22" ht="30" customHeight="1" x14ac:dyDescent="0.25">
      <c r="B47" s="136" t="s">
        <v>225</v>
      </c>
      <c r="C47" s="136"/>
      <c r="D47" s="136"/>
      <c r="E47" s="137">
        <f>IFERROR(E45/E46,0)</f>
        <v>0</v>
      </c>
      <c r="F47" s="138"/>
      <c r="G47" s="138"/>
      <c r="H47" s="138"/>
      <c r="I47" s="138"/>
      <c r="J47" s="139"/>
      <c r="T47" s="110" t="s">
        <v>183</v>
      </c>
      <c r="U47" s="111" t="str">
        <f>IF(AND(SUM(L13:L42)=0,COUNTIF(K13:K42,"")=0,COUNTIF(K13:K42,"&gt;10")=0),"Yes","No")</f>
        <v>No</v>
      </c>
    </row>
    <row r="48" spans="2:22" ht="30" customHeight="1" x14ac:dyDescent="0.25">
      <c r="B48" s="136" t="s">
        <v>226</v>
      </c>
      <c r="C48" s="136"/>
      <c r="D48" s="136"/>
      <c r="E48" s="127" t="str">
        <f>IF(U46="Yes","Only if a leak detection system complying with 28.1A.3 is in place",IF(OR(U45="Yes",U47="Yes"),"Yes","No"))</f>
        <v>No</v>
      </c>
      <c r="F48" s="128"/>
      <c r="G48" s="128"/>
      <c r="H48" s="128"/>
      <c r="I48" s="128"/>
      <c r="J48" s="129"/>
    </row>
  </sheetData>
  <sheetProtection algorithmName="SHA-512" hashValue="UJHHdWI5TzaRFFD5H94IP/D7a2buteFJJkxflYQZmJPl5NTgo4frZAMTI1saerRWHtVcoCPW4DF+e+r/ynU82g==" saltValue="YwslGkH7BlQA6ful2IsNPA==" spinCount="100000" sheet="1" objects="1" scenarios="1"/>
  <customSheetViews>
    <customSheetView guid="{7A802B78-2F27-4AA5-9FDF-9854BA5604DE}" showGridLines="0">
      <selection activeCell="E8" sqref="E8:I8"/>
      <pageMargins left="0" right="0" top="0" bottom="0" header="0" footer="0"/>
      <pageSetup paperSize="9" orientation="portrait" r:id="rId1"/>
    </customSheetView>
    <customSheetView guid="{FF34D324-DDE0-4AE3-AE29-6F38AF82EE5D}" showGridLines="0" topLeftCell="A4">
      <selection activeCell="F14" sqref="F14"/>
      <pageMargins left="0" right="0" top="0" bottom="0" header="0" footer="0"/>
      <pageSetup paperSize="9" orientation="portrait" r:id="rId2"/>
    </customSheetView>
    <customSheetView guid="{34D2EC0D-1ED8-49FD-9637-1F31F0420666}" showGridLines="0">
      <selection activeCell="H13" sqref="H13"/>
      <pageMargins left="0" right="0" top="0" bottom="0" header="0" footer="0"/>
      <pageSetup paperSize="9" orientation="portrait" r:id="rId3"/>
    </customSheetView>
  </customSheetViews>
  <mergeCells count="17">
    <mergeCell ref="B45:D45"/>
    <mergeCell ref="B46:D46"/>
    <mergeCell ref="B47:D47"/>
    <mergeCell ref="B48:D48"/>
    <mergeCell ref="E48:J48"/>
    <mergeCell ref="E47:J47"/>
    <mergeCell ref="E46:J46"/>
    <mergeCell ref="E45:J45"/>
    <mergeCell ref="B44:J44"/>
    <mergeCell ref="B10:Q10"/>
    <mergeCell ref="B5:D5"/>
    <mergeCell ref="B6:D6"/>
    <mergeCell ref="B7:D7"/>
    <mergeCell ref="B8:D8"/>
    <mergeCell ref="E6:I6"/>
    <mergeCell ref="E7:I7"/>
    <mergeCell ref="E8:I8"/>
  </mergeCells>
  <dataValidations count="2">
    <dataValidation type="list" allowBlank="1" showInputMessage="1" showErrorMessage="1" sqref="D13:D42" xr:uid="{00000000-0002-0000-0300-000000000000}">
      <formula1>Refrigerant</formula1>
    </dataValidation>
    <dataValidation type="list" allowBlank="1" showInputMessage="1" showErrorMessage="1" sqref="C13:C42" xr:uid="{00000000-0002-0000-0300-000001000000}">
      <formula1>equipment</formula1>
    </dataValidation>
  </dataValidation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1"/>
  <sheetViews>
    <sheetView showGridLines="0" showRowColHeaders="0" zoomScaleNormal="100" workbookViewId="0">
      <pane ySplit="6" topLeftCell="A51" activePane="bottomLeft" state="frozen"/>
      <selection pane="bottomLeft" activeCell="A60" sqref="A60"/>
    </sheetView>
  </sheetViews>
  <sheetFormatPr defaultColWidth="9.33203125" defaultRowHeight="13.2" x14ac:dyDescent="0.25"/>
  <cols>
    <col min="1" max="4" width="15.6640625" style="5" customWidth="1"/>
    <col min="5" max="6" width="8.6640625" style="5" customWidth="1"/>
    <col min="7" max="7" width="59.6640625" style="5" bestFit="1" customWidth="1"/>
    <col min="8" max="10" width="25.6640625" style="5" customWidth="1"/>
    <col min="11" max="11" width="5.33203125" style="5" customWidth="1"/>
    <col min="12" max="12" width="12.44140625" style="5" bestFit="1" customWidth="1"/>
    <col min="13" max="13" width="10.33203125" style="5" customWidth="1"/>
    <col min="14" max="14" width="5.33203125" style="5" customWidth="1"/>
    <col min="15" max="15" width="24.33203125" style="5" customWidth="1"/>
    <col min="16" max="16" width="8.6640625" style="5" customWidth="1"/>
    <col min="17" max="17" width="10.44140625" style="5" customWidth="1"/>
    <col min="18" max="16384" width="9.33203125" style="5"/>
  </cols>
  <sheetData>
    <row r="1" spans="1:16" ht="83.25" customHeight="1" x14ac:dyDescent="0.25"/>
    <row r="3" spans="1:16" ht="15.6" x14ac:dyDescent="0.25">
      <c r="A3" s="117" t="s">
        <v>227</v>
      </c>
      <c r="B3" s="117"/>
      <c r="C3" s="117"/>
      <c r="D3" s="117"/>
      <c r="E3" s="117"/>
      <c r="F3" s="117"/>
      <c r="G3" s="117"/>
      <c r="H3" s="117"/>
      <c r="I3" s="117"/>
      <c r="J3" s="117"/>
      <c r="K3" s="117"/>
      <c r="L3" s="117"/>
      <c r="M3" s="117"/>
      <c r="N3" s="117"/>
      <c r="O3" s="117"/>
      <c r="P3" s="117"/>
    </row>
    <row r="5" spans="1:16" ht="30" customHeight="1" x14ac:dyDescent="0.25">
      <c r="A5" s="144" t="s">
        <v>228</v>
      </c>
      <c r="B5" s="144"/>
      <c r="C5" s="144"/>
      <c r="D5" s="144"/>
      <c r="E5" s="144"/>
      <c r="F5" s="144"/>
      <c r="G5" s="144"/>
      <c r="H5" s="144" t="s">
        <v>229</v>
      </c>
      <c r="I5" s="144"/>
      <c r="J5" s="94"/>
      <c r="L5" s="145" t="s">
        <v>160</v>
      </c>
      <c r="M5" s="146"/>
      <c r="N5" s="101"/>
      <c r="O5" s="149" t="s">
        <v>230</v>
      </c>
      <c r="P5" s="150"/>
    </row>
    <row r="6" spans="1:16" ht="39.6" x14ac:dyDescent="0.25">
      <c r="A6" s="94" t="s">
        <v>231</v>
      </c>
      <c r="B6" s="94" t="s">
        <v>232</v>
      </c>
      <c r="C6" s="94" t="s">
        <v>233</v>
      </c>
      <c r="D6" s="94" t="s">
        <v>234</v>
      </c>
      <c r="E6" s="94" t="s">
        <v>235</v>
      </c>
      <c r="F6" s="94" t="s">
        <v>236</v>
      </c>
      <c r="G6" s="94" t="s">
        <v>50</v>
      </c>
      <c r="H6" s="94" t="s">
        <v>215</v>
      </c>
      <c r="I6" s="94" t="s">
        <v>237</v>
      </c>
      <c r="J6" s="94" t="s">
        <v>234</v>
      </c>
      <c r="L6" s="147"/>
      <c r="M6" s="148"/>
      <c r="N6" s="101"/>
      <c r="O6" s="102" t="s">
        <v>238</v>
      </c>
      <c r="P6" s="94" t="s">
        <v>239</v>
      </c>
    </row>
    <row r="7" spans="1:16" x14ac:dyDescent="0.25">
      <c r="A7" s="51" t="s">
        <v>240</v>
      </c>
      <c r="B7" s="51">
        <v>1</v>
      </c>
      <c r="C7" s="51">
        <v>4660</v>
      </c>
      <c r="D7" s="51">
        <v>4750</v>
      </c>
      <c r="E7" s="95">
        <f>M7</f>
        <v>5.0000000000000001E-3</v>
      </c>
      <c r="F7" s="96">
        <v>0.1</v>
      </c>
      <c r="G7" s="50" t="s">
        <v>241</v>
      </c>
      <c r="H7" s="50" t="s">
        <v>242</v>
      </c>
      <c r="I7" s="50" t="s">
        <v>243</v>
      </c>
      <c r="J7" s="50" t="s">
        <v>244</v>
      </c>
      <c r="L7" s="103" t="s">
        <v>245</v>
      </c>
      <c r="M7" s="95">
        <v>5.0000000000000001E-3</v>
      </c>
      <c r="N7" s="101"/>
      <c r="O7" s="103" t="s">
        <v>246</v>
      </c>
      <c r="P7" s="51">
        <v>23</v>
      </c>
    </row>
    <row r="8" spans="1:16" x14ac:dyDescent="0.25">
      <c r="A8" s="51" t="s">
        <v>247</v>
      </c>
      <c r="B8" s="51">
        <v>0.85</v>
      </c>
      <c r="C8" s="51">
        <v>5820</v>
      </c>
      <c r="D8" s="51">
        <v>6130</v>
      </c>
      <c r="E8" s="95">
        <f>M7</f>
        <v>5.0000000000000001E-3</v>
      </c>
      <c r="F8" s="96">
        <v>0.1</v>
      </c>
      <c r="G8" s="50" t="s">
        <v>241</v>
      </c>
      <c r="H8" s="50" t="s">
        <v>242</v>
      </c>
      <c r="I8" s="50" t="s">
        <v>243</v>
      </c>
      <c r="J8" s="50" t="s">
        <v>244</v>
      </c>
      <c r="L8" s="103" t="s">
        <v>248</v>
      </c>
      <c r="M8" s="96">
        <v>0.02</v>
      </c>
      <c r="N8" s="101"/>
      <c r="O8" s="103" t="s">
        <v>249</v>
      </c>
      <c r="P8" s="51">
        <v>23</v>
      </c>
    </row>
    <row r="9" spans="1:16" x14ac:dyDescent="0.25">
      <c r="A9" s="51" t="s">
        <v>250</v>
      </c>
      <c r="B9" s="51">
        <v>0.57999999999999996</v>
      </c>
      <c r="C9" s="51">
        <v>8590</v>
      </c>
      <c r="D9" s="51">
        <v>10000</v>
      </c>
      <c r="E9" s="95">
        <f>M8</f>
        <v>0.02</v>
      </c>
      <c r="F9" s="96">
        <v>0.1</v>
      </c>
      <c r="G9" s="50"/>
      <c r="H9" s="50" t="s">
        <v>242</v>
      </c>
      <c r="I9" s="50" t="s">
        <v>243</v>
      </c>
      <c r="J9" s="50" t="s">
        <v>244</v>
      </c>
      <c r="L9" s="104"/>
      <c r="M9" s="104"/>
      <c r="N9" s="101"/>
      <c r="O9" s="103" t="s">
        <v>251</v>
      </c>
      <c r="P9" s="51">
        <v>15</v>
      </c>
    </row>
    <row r="10" spans="1:16" x14ac:dyDescent="0.25">
      <c r="A10" s="51" t="s">
        <v>252</v>
      </c>
      <c r="B10" s="51">
        <v>0.56999999999999995</v>
      </c>
      <c r="C10" s="51">
        <v>7670</v>
      </c>
      <c r="D10" s="51">
        <v>7370</v>
      </c>
      <c r="E10" s="95">
        <f>M8</f>
        <v>0.02</v>
      </c>
      <c r="F10" s="96">
        <v>0.1</v>
      </c>
      <c r="G10" s="50"/>
      <c r="H10" s="50" t="s">
        <v>242</v>
      </c>
      <c r="I10" s="50" t="s">
        <v>243</v>
      </c>
      <c r="J10" s="50" t="s">
        <v>244</v>
      </c>
      <c r="K10" s="6"/>
      <c r="L10" s="104"/>
      <c r="M10" s="101"/>
      <c r="N10" s="101"/>
      <c r="O10" s="103" t="s">
        <v>253</v>
      </c>
      <c r="P10" s="51">
        <v>20</v>
      </c>
    </row>
    <row r="11" spans="1:16" x14ac:dyDescent="0.25">
      <c r="A11" s="51" t="s">
        <v>254</v>
      </c>
      <c r="B11" s="51">
        <v>0.82</v>
      </c>
      <c r="C11" s="51">
        <v>10200</v>
      </c>
      <c r="D11" s="51">
        <v>10900</v>
      </c>
      <c r="E11" s="95">
        <f>M8</f>
        <v>0.02</v>
      </c>
      <c r="F11" s="96">
        <v>0.1</v>
      </c>
      <c r="G11" s="50" t="s">
        <v>255</v>
      </c>
      <c r="H11" s="50" t="s">
        <v>242</v>
      </c>
      <c r="I11" s="50" t="s">
        <v>243</v>
      </c>
      <c r="J11" s="50" t="s">
        <v>244</v>
      </c>
      <c r="K11" s="6"/>
      <c r="L11" s="104"/>
      <c r="M11" s="101"/>
      <c r="N11" s="101"/>
      <c r="O11" s="103" t="s">
        <v>256</v>
      </c>
      <c r="P11" s="51">
        <v>23</v>
      </c>
    </row>
    <row r="12" spans="1:16" x14ac:dyDescent="0.25">
      <c r="A12" s="51" t="s">
        <v>257</v>
      </c>
      <c r="B12" s="51">
        <v>0.60499999999999998</v>
      </c>
      <c r="C12" s="51">
        <v>8100</v>
      </c>
      <c r="D12" s="51">
        <v>8100</v>
      </c>
      <c r="E12" s="95">
        <f>M8</f>
        <v>0.02</v>
      </c>
      <c r="F12" s="96">
        <v>0.1</v>
      </c>
      <c r="G12" s="50"/>
      <c r="H12" s="50" t="s">
        <v>242</v>
      </c>
      <c r="I12" s="50" t="s">
        <v>242</v>
      </c>
      <c r="J12" s="50" t="s">
        <v>242</v>
      </c>
      <c r="K12" s="6"/>
      <c r="L12" s="101"/>
      <c r="M12" s="101"/>
      <c r="N12" s="101"/>
      <c r="O12" s="103" t="s">
        <v>258</v>
      </c>
      <c r="P12" s="51">
        <v>20</v>
      </c>
    </row>
    <row r="13" spans="1:16" x14ac:dyDescent="0.25">
      <c r="A13" s="51" t="s">
        <v>259</v>
      </c>
      <c r="B13" s="51">
        <v>0.311</v>
      </c>
      <c r="C13" s="51">
        <v>4600</v>
      </c>
      <c r="D13" s="51">
        <v>4600</v>
      </c>
      <c r="E13" s="95">
        <f>M8</f>
        <v>0.02</v>
      </c>
      <c r="F13" s="96">
        <v>0.1</v>
      </c>
      <c r="G13" s="50" t="s">
        <v>260</v>
      </c>
      <c r="H13" s="50" t="s">
        <v>242</v>
      </c>
      <c r="I13" s="50" t="s">
        <v>242</v>
      </c>
      <c r="J13" s="50" t="s">
        <v>242</v>
      </c>
      <c r="K13" s="6"/>
      <c r="L13" s="104"/>
      <c r="M13" s="101"/>
      <c r="N13" s="101"/>
      <c r="O13" s="103" t="s">
        <v>261</v>
      </c>
      <c r="P13" s="51">
        <v>15</v>
      </c>
    </row>
    <row r="14" spans="1:16" x14ac:dyDescent="0.25">
      <c r="A14" s="51" t="s">
        <v>262</v>
      </c>
      <c r="B14" s="51">
        <v>0</v>
      </c>
      <c r="C14" s="51">
        <v>20</v>
      </c>
      <c r="D14" s="51">
        <v>20</v>
      </c>
      <c r="E14" s="95">
        <f>M8</f>
        <v>0.02</v>
      </c>
      <c r="F14" s="96">
        <v>0.1</v>
      </c>
      <c r="G14" s="50" t="s">
        <v>263</v>
      </c>
      <c r="H14" s="50" t="s">
        <v>242</v>
      </c>
      <c r="I14" s="50" t="s">
        <v>242</v>
      </c>
      <c r="J14" s="50" t="s">
        <v>242</v>
      </c>
      <c r="L14" s="101"/>
      <c r="M14" s="101"/>
      <c r="N14" s="101"/>
      <c r="O14" s="103" t="s">
        <v>264</v>
      </c>
      <c r="P14" s="51">
        <v>15</v>
      </c>
    </row>
    <row r="15" spans="1:16" x14ac:dyDescent="0.25">
      <c r="A15" s="51" t="s">
        <v>265</v>
      </c>
      <c r="B15" s="51">
        <v>0</v>
      </c>
      <c r="C15" s="51">
        <v>20</v>
      </c>
      <c r="D15" s="51">
        <v>20</v>
      </c>
      <c r="E15" s="95">
        <f>M8</f>
        <v>0.02</v>
      </c>
      <c r="F15" s="96">
        <v>0.1</v>
      </c>
      <c r="G15" s="50" t="s">
        <v>266</v>
      </c>
      <c r="H15" s="50" t="s">
        <v>242</v>
      </c>
      <c r="I15" s="50" t="s">
        <v>242</v>
      </c>
      <c r="J15" s="50" t="s">
        <v>242</v>
      </c>
      <c r="L15" s="101"/>
      <c r="M15" s="101"/>
      <c r="N15" s="101"/>
      <c r="O15" s="103" t="s">
        <v>267</v>
      </c>
      <c r="P15" s="51">
        <v>10</v>
      </c>
    </row>
    <row r="16" spans="1:16" x14ac:dyDescent="0.25">
      <c r="A16" s="51" t="s">
        <v>268</v>
      </c>
      <c r="B16" s="51">
        <v>0</v>
      </c>
      <c r="C16" s="51">
        <v>20</v>
      </c>
      <c r="D16" s="51">
        <v>20</v>
      </c>
      <c r="E16" s="95">
        <f>M8</f>
        <v>0.02</v>
      </c>
      <c r="F16" s="96">
        <v>0.1</v>
      </c>
      <c r="G16" s="50" t="s">
        <v>269</v>
      </c>
      <c r="H16" s="50" t="s">
        <v>242</v>
      </c>
      <c r="I16" s="50" t="s">
        <v>242</v>
      </c>
      <c r="J16" s="50" t="s">
        <v>242</v>
      </c>
      <c r="K16" s="6"/>
      <c r="L16" s="6"/>
      <c r="P16" s="3"/>
    </row>
    <row r="17" spans="1:16" x14ac:dyDescent="0.25">
      <c r="A17" s="51" t="s">
        <v>270</v>
      </c>
      <c r="B17" s="51">
        <v>0.01</v>
      </c>
      <c r="C17" s="51">
        <v>79</v>
      </c>
      <c r="D17" s="51">
        <v>77</v>
      </c>
      <c r="E17" s="95">
        <f>M7</f>
        <v>5.0000000000000001E-3</v>
      </c>
      <c r="F17" s="96">
        <v>0.1</v>
      </c>
      <c r="G17" s="50" t="s">
        <v>271</v>
      </c>
      <c r="H17" s="50" t="s">
        <v>242</v>
      </c>
      <c r="I17" s="50" t="s">
        <v>243</v>
      </c>
      <c r="J17" s="50" t="s">
        <v>244</v>
      </c>
      <c r="K17" s="7"/>
      <c r="L17" s="6"/>
      <c r="P17" s="3"/>
    </row>
    <row r="18" spans="1:16" x14ac:dyDescent="0.25">
      <c r="A18" s="51" t="s">
        <v>272</v>
      </c>
      <c r="B18" s="51">
        <v>0.04</v>
      </c>
      <c r="C18" s="51">
        <v>1760</v>
      </c>
      <c r="D18" s="51">
        <v>1810</v>
      </c>
      <c r="E18" s="95">
        <f>M8</f>
        <v>0.02</v>
      </c>
      <c r="F18" s="96">
        <v>0.1</v>
      </c>
      <c r="G18" s="50"/>
      <c r="H18" s="50" t="s">
        <v>242</v>
      </c>
      <c r="I18" s="50" t="s">
        <v>243</v>
      </c>
      <c r="J18" s="50" t="s">
        <v>244</v>
      </c>
      <c r="K18" s="7"/>
      <c r="L18" s="6"/>
      <c r="P18" s="3"/>
    </row>
    <row r="19" spans="1:16" x14ac:dyDescent="0.25">
      <c r="A19" s="97" t="s">
        <v>273</v>
      </c>
      <c r="B19" s="97" t="s">
        <v>274</v>
      </c>
      <c r="C19" s="51">
        <v>3170</v>
      </c>
      <c r="D19" s="51">
        <v>3500</v>
      </c>
      <c r="E19" s="95" t="s">
        <v>274</v>
      </c>
      <c r="F19" s="96" t="s">
        <v>274</v>
      </c>
      <c r="G19" s="50" t="s">
        <v>275</v>
      </c>
      <c r="H19" s="50"/>
      <c r="I19" s="50" t="s">
        <v>243</v>
      </c>
      <c r="J19" s="50" t="s">
        <v>244</v>
      </c>
      <c r="P19" s="3"/>
    </row>
    <row r="20" spans="1:16" x14ac:dyDescent="0.25">
      <c r="A20" s="97" t="s">
        <v>276</v>
      </c>
      <c r="B20" s="97" t="s">
        <v>274</v>
      </c>
      <c r="C20" s="51">
        <v>1120</v>
      </c>
      <c r="D20" s="51">
        <v>1100</v>
      </c>
      <c r="E20" s="97" t="s">
        <v>274</v>
      </c>
      <c r="F20" s="97" t="s">
        <v>274</v>
      </c>
      <c r="G20" s="50" t="s">
        <v>275</v>
      </c>
      <c r="H20" s="50"/>
      <c r="I20" s="50" t="s">
        <v>243</v>
      </c>
      <c r="J20" s="50" t="s">
        <v>244</v>
      </c>
      <c r="P20" s="3"/>
    </row>
    <row r="21" spans="1:16" x14ac:dyDescent="0.25">
      <c r="A21" s="51" t="s">
        <v>277</v>
      </c>
      <c r="B21" s="51">
        <v>0</v>
      </c>
      <c r="C21" s="51">
        <v>1300</v>
      </c>
      <c r="D21" s="51">
        <v>1430</v>
      </c>
      <c r="E21" s="95">
        <f>M8</f>
        <v>0.02</v>
      </c>
      <c r="F21" s="96">
        <v>0.1</v>
      </c>
      <c r="G21" s="50" t="s">
        <v>278</v>
      </c>
      <c r="H21" s="50" t="s">
        <v>242</v>
      </c>
      <c r="I21" s="50" t="s">
        <v>243</v>
      </c>
      <c r="J21" s="50" t="s">
        <v>244</v>
      </c>
      <c r="P21" s="3"/>
    </row>
    <row r="22" spans="1:16" x14ac:dyDescent="0.25">
      <c r="A22" s="97" t="s">
        <v>279</v>
      </c>
      <c r="B22" s="97" t="s">
        <v>274</v>
      </c>
      <c r="C22" s="51">
        <v>328</v>
      </c>
      <c r="D22" s="51">
        <v>353</v>
      </c>
      <c r="E22" s="97" t="s">
        <v>274</v>
      </c>
      <c r="F22" s="97" t="s">
        <v>274</v>
      </c>
      <c r="G22" s="50" t="s">
        <v>275</v>
      </c>
      <c r="H22" s="50"/>
      <c r="I22" s="50" t="s">
        <v>243</v>
      </c>
      <c r="J22" s="50" t="s">
        <v>244</v>
      </c>
      <c r="P22" s="3"/>
    </row>
    <row r="23" spans="1:16" x14ac:dyDescent="0.25">
      <c r="A23" s="97" t="s">
        <v>280</v>
      </c>
      <c r="B23" s="97" t="s">
        <v>274</v>
      </c>
      <c r="C23" s="51">
        <v>4800</v>
      </c>
      <c r="D23" s="51">
        <v>4470</v>
      </c>
      <c r="E23" s="97" t="s">
        <v>274</v>
      </c>
      <c r="F23" s="97" t="s">
        <v>274</v>
      </c>
      <c r="G23" s="50" t="s">
        <v>275</v>
      </c>
      <c r="H23" s="50"/>
      <c r="I23" s="50" t="s">
        <v>243</v>
      </c>
      <c r="J23" s="50" t="s">
        <v>244</v>
      </c>
      <c r="P23" s="3"/>
    </row>
    <row r="24" spans="1:16" x14ac:dyDescent="0.25">
      <c r="A24" s="97" t="s">
        <v>281</v>
      </c>
      <c r="B24" s="97" t="s">
        <v>274</v>
      </c>
      <c r="C24" s="51">
        <v>138</v>
      </c>
      <c r="D24" s="51">
        <v>124</v>
      </c>
      <c r="E24" s="97" t="s">
        <v>274</v>
      </c>
      <c r="F24" s="97" t="s">
        <v>274</v>
      </c>
      <c r="G24" s="50" t="s">
        <v>275</v>
      </c>
      <c r="H24" s="50"/>
      <c r="I24" s="50" t="s">
        <v>243</v>
      </c>
      <c r="J24" s="50" t="s">
        <v>244</v>
      </c>
      <c r="P24" s="3"/>
    </row>
    <row r="25" spans="1:16" x14ac:dyDescent="0.25">
      <c r="A25" s="97" t="s">
        <v>282</v>
      </c>
      <c r="B25" s="97" t="s">
        <v>274</v>
      </c>
      <c r="C25" s="51">
        <v>3350</v>
      </c>
      <c r="D25" s="51">
        <v>3220</v>
      </c>
      <c r="E25" s="97" t="s">
        <v>274</v>
      </c>
      <c r="F25" s="97" t="s">
        <v>274</v>
      </c>
      <c r="G25" s="50" t="s">
        <v>275</v>
      </c>
      <c r="H25" s="50"/>
      <c r="I25" s="50" t="s">
        <v>243</v>
      </c>
      <c r="J25" s="50" t="s">
        <v>244</v>
      </c>
      <c r="P25" s="3"/>
    </row>
    <row r="26" spans="1:16" x14ac:dyDescent="0.25">
      <c r="A26" s="97" t="s">
        <v>283</v>
      </c>
      <c r="B26" s="97" t="s">
        <v>274</v>
      </c>
      <c r="C26" s="51">
        <v>12400</v>
      </c>
      <c r="D26" s="51">
        <v>14800</v>
      </c>
      <c r="E26" s="97" t="s">
        <v>274</v>
      </c>
      <c r="F26" s="97" t="s">
        <v>274</v>
      </c>
      <c r="G26" s="50" t="s">
        <v>275</v>
      </c>
      <c r="H26" s="50"/>
      <c r="I26" s="50" t="s">
        <v>243</v>
      </c>
      <c r="J26" s="50" t="s">
        <v>244</v>
      </c>
      <c r="P26" s="3"/>
    </row>
    <row r="27" spans="1:16" x14ac:dyDescent="0.25">
      <c r="A27" s="97" t="s">
        <v>284</v>
      </c>
      <c r="B27" s="97" t="s">
        <v>274</v>
      </c>
      <c r="C27" s="51">
        <v>8060</v>
      </c>
      <c r="D27" s="51">
        <v>9810</v>
      </c>
      <c r="E27" s="97" t="s">
        <v>274</v>
      </c>
      <c r="F27" s="97" t="s">
        <v>274</v>
      </c>
      <c r="G27" s="50" t="s">
        <v>275</v>
      </c>
      <c r="H27" s="50"/>
      <c r="I27" s="50" t="s">
        <v>243</v>
      </c>
      <c r="J27" s="50" t="s">
        <v>244</v>
      </c>
      <c r="P27" s="3"/>
    </row>
    <row r="28" spans="1:16" x14ac:dyDescent="0.25">
      <c r="A28" s="97" t="s">
        <v>285</v>
      </c>
      <c r="B28" s="97" t="s">
        <v>274</v>
      </c>
      <c r="C28" s="51">
        <v>716</v>
      </c>
      <c r="D28" s="51">
        <v>693</v>
      </c>
      <c r="E28" s="97" t="s">
        <v>274</v>
      </c>
      <c r="F28" s="97" t="s">
        <v>274</v>
      </c>
      <c r="G28" s="50" t="s">
        <v>275</v>
      </c>
      <c r="H28" s="50"/>
      <c r="I28" s="50" t="s">
        <v>243</v>
      </c>
      <c r="J28" s="50" t="s">
        <v>244</v>
      </c>
      <c r="P28" s="3"/>
    </row>
    <row r="29" spans="1:16" x14ac:dyDescent="0.25">
      <c r="A29" s="97" t="s">
        <v>286</v>
      </c>
      <c r="B29" s="97" t="s">
        <v>274</v>
      </c>
      <c r="C29" s="51">
        <v>858</v>
      </c>
      <c r="D29" s="51">
        <v>1030</v>
      </c>
      <c r="E29" s="97" t="s">
        <v>274</v>
      </c>
      <c r="F29" s="97" t="s">
        <v>274</v>
      </c>
      <c r="G29" s="50" t="s">
        <v>275</v>
      </c>
      <c r="H29" s="50"/>
      <c r="I29" s="50" t="s">
        <v>243</v>
      </c>
      <c r="J29" s="50" t="s">
        <v>244</v>
      </c>
      <c r="P29" s="3"/>
    </row>
    <row r="30" spans="1:16" x14ac:dyDescent="0.25">
      <c r="A30" s="51" t="s">
        <v>287</v>
      </c>
      <c r="B30" s="51">
        <v>0</v>
      </c>
      <c r="C30" s="51">
        <v>677</v>
      </c>
      <c r="D30" s="51">
        <v>675</v>
      </c>
      <c r="E30" s="95">
        <f>M8</f>
        <v>0.02</v>
      </c>
      <c r="F30" s="96">
        <v>0.1</v>
      </c>
      <c r="G30" s="50" t="s">
        <v>288</v>
      </c>
      <c r="H30" s="50" t="s">
        <v>242</v>
      </c>
      <c r="I30" s="50" t="s">
        <v>243</v>
      </c>
      <c r="J30" s="50" t="s">
        <v>244</v>
      </c>
      <c r="P30" s="3"/>
    </row>
    <row r="31" spans="1:16" x14ac:dyDescent="0.25">
      <c r="A31" s="97" t="s">
        <v>289</v>
      </c>
      <c r="B31" s="97" t="s">
        <v>274</v>
      </c>
      <c r="C31" s="51">
        <v>804</v>
      </c>
      <c r="D31" s="51">
        <v>794</v>
      </c>
      <c r="E31" s="97" t="s">
        <v>274</v>
      </c>
      <c r="F31" s="97" t="s">
        <v>274</v>
      </c>
      <c r="G31" s="50" t="s">
        <v>275</v>
      </c>
      <c r="H31" s="50"/>
      <c r="I31" s="50" t="s">
        <v>243</v>
      </c>
      <c r="J31" s="50" t="s">
        <v>244</v>
      </c>
      <c r="P31" s="3"/>
    </row>
    <row r="32" spans="1:16" x14ac:dyDescent="0.25">
      <c r="A32" s="51" t="s">
        <v>290</v>
      </c>
      <c r="B32" s="51">
        <v>0</v>
      </c>
      <c r="C32" s="51">
        <v>3943</v>
      </c>
      <c r="D32" s="51">
        <v>3943</v>
      </c>
      <c r="E32" s="95">
        <f>M8</f>
        <v>0.02</v>
      </c>
      <c r="F32" s="96">
        <v>0.1</v>
      </c>
      <c r="G32" s="50" t="s">
        <v>291</v>
      </c>
      <c r="H32" s="50" t="s">
        <v>242</v>
      </c>
      <c r="I32" s="50" t="s">
        <v>292</v>
      </c>
      <c r="J32" s="50" t="s">
        <v>292</v>
      </c>
      <c r="P32" s="3"/>
    </row>
    <row r="33" spans="1:16" x14ac:dyDescent="0.25">
      <c r="A33" s="51" t="s">
        <v>293</v>
      </c>
      <c r="B33" s="51">
        <v>0</v>
      </c>
      <c r="C33" s="51">
        <v>1624</v>
      </c>
      <c r="D33" s="51">
        <v>1624</v>
      </c>
      <c r="E33" s="95">
        <f>M8</f>
        <v>0.02</v>
      </c>
      <c r="F33" s="96">
        <v>0.1</v>
      </c>
      <c r="G33" s="50" t="s">
        <v>294</v>
      </c>
      <c r="H33" s="50" t="s">
        <v>242</v>
      </c>
      <c r="I33" s="50" t="s">
        <v>292</v>
      </c>
      <c r="J33" s="50" t="s">
        <v>292</v>
      </c>
      <c r="P33" s="3"/>
    </row>
    <row r="34" spans="1:16" x14ac:dyDescent="0.25">
      <c r="A34" s="97" t="s">
        <v>295</v>
      </c>
      <c r="B34" s="97" t="s">
        <v>274</v>
      </c>
      <c r="C34" s="51">
        <v>116</v>
      </c>
      <c r="D34" s="51">
        <v>92</v>
      </c>
      <c r="E34" s="97" t="s">
        <v>274</v>
      </c>
      <c r="F34" s="97" t="s">
        <v>274</v>
      </c>
      <c r="G34" s="50" t="s">
        <v>275</v>
      </c>
      <c r="H34" s="50"/>
      <c r="I34" s="50" t="s">
        <v>243</v>
      </c>
      <c r="J34" s="50" t="s">
        <v>244</v>
      </c>
      <c r="P34" s="3"/>
    </row>
    <row r="35" spans="1:16" x14ac:dyDescent="0.25">
      <c r="A35" s="51" t="s">
        <v>296</v>
      </c>
      <c r="B35" s="51">
        <v>0</v>
      </c>
      <c r="C35" s="51">
        <v>1924</v>
      </c>
      <c r="D35" s="51">
        <v>1924</v>
      </c>
      <c r="E35" s="95">
        <f>M8</f>
        <v>0.02</v>
      </c>
      <c r="F35" s="96">
        <v>0.1</v>
      </c>
      <c r="G35" s="50" t="s">
        <v>297</v>
      </c>
      <c r="H35" s="50" t="s">
        <v>242</v>
      </c>
      <c r="I35" s="50" t="s">
        <v>292</v>
      </c>
      <c r="J35" s="50" t="s">
        <v>292</v>
      </c>
      <c r="P35" s="3"/>
    </row>
    <row r="36" spans="1:16" x14ac:dyDescent="0.25">
      <c r="A36" s="51" t="s">
        <v>298</v>
      </c>
      <c r="B36" s="51">
        <v>0</v>
      </c>
      <c r="C36" s="51">
        <v>2300</v>
      </c>
      <c r="D36" s="51">
        <v>2300</v>
      </c>
      <c r="E36" s="95">
        <f>M8</f>
        <v>0.02</v>
      </c>
      <c r="F36" s="96">
        <v>0.1</v>
      </c>
      <c r="G36" s="50" t="s">
        <v>299</v>
      </c>
      <c r="H36" s="50" t="s">
        <v>242</v>
      </c>
      <c r="I36" s="50" t="s">
        <v>292</v>
      </c>
      <c r="J36" s="50" t="s">
        <v>292</v>
      </c>
      <c r="P36" s="3"/>
    </row>
    <row r="37" spans="1:16" x14ac:dyDescent="0.25">
      <c r="A37" s="51" t="s">
        <v>300</v>
      </c>
      <c r="B37" s="51">
        <v>0</v>
      </c>
      <c r="C37" s="51">
        <v>2400</v>
      </c>
      <c r="D37" s="51">
        <v>2400</v>
      </c>
      <c r="E37" s="95">
        <f>M8</f>
        <v>0.02</v>
      </c>
      <c r="F37" s="96">
        <v>0.1</v>
      </c>
      <c r="G37" s="50" t="s">
        <v>301</v>
      </c>
      <c r="H37" s="50" t="s">
        <v>242</v>
      </c>
      <c r="I37" s="50" t="s">
        <v>292</v>
      </c>
      <c r="J37" s="50" t="s">
        <v>292</v>
      </c>
      <c r="P37" s="3"/>
    </row>
    <row r="38" spans="1:16" x14ac:dyDescent="0.25">
      <c r="A38" s="97" t="s">
        <v>302</v>
      </c>
      <c r="B38" s="97" t="s">
        <v>274</v>
      </c>
      <c r="C38" s="51">
        <v>1650</v>
      </c>
      <c r="D38" s="51">
        <v>1640</v>
      </c>
      <c r="E38" s="97" t="s">
        <v>274</v>
      </c>
      <c r="F38" s="97" t="s">
        <v>274</v>
      </c>
      <c r="G38" s="50" t="s">
        <v>275</v>
      </c>
      <c r="H38" s="50"/>
      <c r="I38" s="50" t="s">
        <v>243</v>
      </c>
      <c r="J38" s="50" t="s">
        <v>244</v>
      </c>
      <c r="P38" s="3"/>
    </row>
    <row r="39" spans="1:16" x14ac:dyDescent="0.25">
      <c r="A39" s="51" t="s">
        <v>303</v>
      </c>
      <c r="B39" s="51">
        <v>0</v>
      </c>
      <c r="C39" s="51">
        <v>3100</v>
      </c>
      <c r="D39" s="51">
        <v>3100</v>
      </c>
      <c r="E39" s="95">
        <f>M8</f>
        <v>0.02</v>
      </c>
      <c r="F39" s="96">
        <v>0.1</v>
      </c>
      <c r="G39" s="50" t="s">
        <v>304</v>
      </c>
      <c r="H39" s="50" t="s">
        <v>242</v>
      </c>
      <c r="I39" s="50" t="s">
        <v>292</v>
      </c>
      <c r="J39" s="50" t="s">
        <v>292</v>
      </c>
      <c r="P39" s="3"/>
    </row>
    <row r="40" spans="1:16" x14ac:dyDescent="0.25">
      <c r="A40" s="51" t="s">
        <v>305</v>
      </c>
      <c r="B40" s="51">
        <v>0</v>
      </c>
      <c r="C40" s="51">
        <v>2200</v>
      </c>
      <c r="D40" s="51">
        <v>2200</v>
      </c>
      <c r="E40" s="95">
        <f>M8</f>
        <v>0.02</v>
      </c>
      <c r="F40" s="96">
        <v>0.1</v>
      </c>
      <c r="G40" s="50" t="s">
        <v>306</v>
      </c>
      <c r="H40" s="50" t="s">
        <v>242</v>
      </c>
      <c r="I40" s="50" t="s">
        <v>292</v>
      </c>
      <c r="J40" s="50" t="s">
        <v>292</v>
      </c>
      <c r="P40" s="3"/>
    </row>
    <row r="41" spans="1:16" x14ac:dyDescent="0.25">
      <c r="A41" s="51" t="s">
        <v>307</v>
      </c>
      <c r="B41" s="51">
        <v>0</v>
      </c>
      <c r="C41" s="51">
        <v>3800</v>
      </c>
      <c r="D41" s="51">
        <v>3800</v>
      </c>
      <c r="E41" s="95">
        <f>M8</f>
        <v>0.02</v>
      </c>
      <c r="F41" s="96">
        <v>0.1</v>
      </c>
      <c r="G41" s="50" t="s">
        <v>291</v>
      </c>
      <c r="H41" s="50" t="s">
        <v>242</v>
      </c>
      <c r="I41" s="50" t="s">
        <v>292</v>
      </c>
      <c r="J41" s="50" t="s">
        <v>292</v>
      </c>
      <c r="P41" s="3"/>
    </row>
    <row r="42" spans="1:16" x14ac:dyDescent="0.25">
      <c r="A42" s="97" t="s">
        <v>308</v>
      </c>
      <c r="B42" s="97" t="s">
        <v>274</v>
      </c>
      <c r="C42" s="51">
        <v>11100</v>
      </c>
      <c r="D42" s="51">
        <v>12200</v>
      </c>
      <c r="E42" s="97" t="s">
        <v>274</v>
      </c>
      <c r="F42" s="97" t="s">
        <v>274</v>
      </c>
      <c r="G42" s="50" t="s">
        <v>275</v>
      </c>
      <c r="H42" s="50"/>
      <c r="I42" s="50" t="s">
        <v>243</v>
      </c>
      <c r="J42" s="50" t="s">
        <v>244</v>
      </c>
      <c r="P42" s="3"/>
    </row>
    <row r="43" spans="1:16" x14ac:dyDescent="0.25">
      <c r="A43" s="97" t="s">
        <v>309</v>
      </c>
      <c r="B43" s="97" t="s">
        <v>274</v>
      </c>
      <c r="C43" s="51">
        <v>6630</v>
      </c>
      <c r="D43" s="51">
        <v>7390</v>
      </c>
      <c r="E43" s="97" t="s">
        <v>274</v>
      </c>
      <c r="F43" s="97" t="s">
        <v>274</v>
      </c>
      <c r="G43" s="50" t="s">
        <v>275</v>
      </c>
      <c r="H43" s="50"/>
      <c r="I43" s="50" t="s">
        <v>243</v>
      </c>
      <c r="J43" s="50" t="s">
        <v>244</v>
      </c>
      <c r="P43" s="3"/>
    </row>
    <row r="44" spans="1:16" x14ac:dyDescent="0.25">
      <c r="A44" s="97" t="s">
        <v>310</v>
      </c>
      <c r="B44" s="97" t="s">
        <v>274</v>
      </c>
      <c r="C44" s="51">
        <v>8900</v>
      </c>
      <c r="D44" s="51">
        <v>8830</v>
      </c>
      <c r="E44" s="97" t="s">
        <v>274</v>
      </c>
      <c r="F44" s="97" t="s">
        <v>274</v>
      </c>
      <c r="G44" s="50" t="s">
        <v>275</v>
      </c>
      <c r="H44" s="50"/>
      <c r="I44" s="50" t="s">
        <v>243</v>
      </c>
      <c r="J44" s="50" t="s">
        <v>244</v>
      </c>
      <c r="P44" s="3"/>
    </row>
    <row r="45" spans="1:16" x14ac:dyDescent="0.25">
      <c r="A45" s="97" t="s">
        <v>311</v>
      </c>
      <c r="B45" s="97" t="s">
        <v>274</v>
      </c>
      <c r="C45" s="51">
        <v>9200</v>
      </c>
      <c r="D45" s="51">
        <v>8860</v>
      </c>
      <c r="E45" s="97" t="s">
        <v>274</v>
      </c>
      <c r="F45" s="97" t="s">
        <v>274</v>
      </c>
      <c r="G45" s="50" t="s">
        <v>275</v>
      </c>
      <c r="H45" s="50"/>
      <c r="I45" s="50" t="s">
        <v>243</v>
      </c>
      <c r="J45" s="50" t="s">
        <v>244</v>
      </c>
      <c r="P45" s="3"/>
    </row>
    <row r="46" spans="1:16" x14ac:dyDescent="0.25">
      <c r="A46" s="97" t="s">
        <v>312</v>
      </c>
      <c r="B46" s="97" t="s">
        <v>274</v>
      </c>
      <c r="C46" s="51">
        <v>9540</v>
      </c>
      <c r="D46" s="51">
        <v>10300</v>
      </c>
      <c r="E46" s="97" t="s">
        <v>274</v>
      </c>
      <c r="F46" s="97" t="s">
        <v>274</v>
      </c>
      <c r="G46" s="50" t="s">
        <v>275</v>
      </c>
      <c r="H46" s="50"/>
      <c r="I46" s="50" t="s">
        <v>243</v>
      </c>
      <c r="J46" s="50" t="s">
        <v>244</v>
      </c>
      <c r="P46" s="3"/>
    </row>
    <row r="47" spans="1:16" x14ac:dyDescent="0.25">
      <c r="A47" s="97" t="s">
        <v>313</v>
      </c>
      <c r="B47" s="97" t="s">
        <v>274</v>
      </c>
      <c r="C47" s="51">
        <v>8550</v>
      </c>
      <c r="D47" s="51">
        <v>9160</v>
      </c>
      <c r="E47" s="97" t="s">
        <v>274</v>
      </c>
      <c r="F47" s="97" t="s">
        <v>274</v>
      </c>
      <c r="G47" s="50" t="s">
        <v>275</v>
      </c>
      <c r="H47" s="50"/>
      <c r="I47" s="50" t="s">
        <v>243</v>
      </c>
      <c r="J47" s="50" t="s">
        <v>244</v>
      </c>
      <c r="P47" s="3"/>
    </row>
    <row r="48" spans="1:16" x14ac:dyDescent="0.25">
      <c r="A48" s="97" t="s">
        <v>314</v>
      </c>
      <c r="B48" s="97" t="s">
        <v>274</v>
      </c>
      <c r="C48" s="51">
        <v>7910</v>
      </c>
      <c r="D48" s="51">
        <v>9300</v>
      </c>
      <c r="E48" s="97" t="s">
        <v>274</v>
      </c>
      <c r="F48" s="97" t="s">
        <v>274</v>
      </c>
      <c r="G48" s="50" t="s">
        <v>275</v>
      </c>
      <c r="H48" s="50"/>
      <c r="I48" s="50" t="s">
        <v>243</v>
      </c>
      <c r="J48" s="50" t="s">
        <v>244</v>
      </c>
      <c r="P48" s="3"/>
    </row>
    <row r="49" spans="1:16" x14ac:dyDescent="0.25">
      <c r="A49" s="97" t="s">
        <v>315</v>
      </c>
      <c r="B49" s="97" t="s">
        <v>274</v>
      </c>
      <c r="C49" s="51">
        <v>7190</v>
      </c>
      <c r="D49" s="51">
        <v>7500</v>
      </c>
      <c r="E49" s="97" t="s">
        <v>274</v>
      </c>
      <c r="F49" s="97" t="s">
        <v>274</v>
      </c>
      <c r="G49" s="50" t="s">
        <v>275</v>
      </c>
      <c r="H49" s="50"/>
      <c r="I49" s="50" t="s">
        <v>243</v>
      </c>
      <c r="J49" s="50" t="s">
        <v>244</v>
      </c>
      <c r="P49" s="3"/>
    </row>
    <row r="50" spans="1:16" x14ac:dyDescent="0.25">
      <c r="A50" s="51" t="s">
        <v>316</v>
      </c>
      <c r="B50" s="51">
        <v>0</v>
      </c>
      <c r="C50" s="51">
        <v>1</v>
      </c>
      <c r="D50" s="51">
        <v>1</v>
      </c>
      <c r="E50" s="95">
        <f>M7</f>
        <v>5.0000000000000001E-3</v>
      </c>
      <c r="F50" s="96">
        <v>0.1</v>
      </c>
      <c r="G50" s="50" t="s">
        <v>317</v>
      </c>
      <c r="H50" s="50" t="s">
        <v>242</v>
      </c>
      <c r="I50" s="50" t="s">
        <v>292</v>
      </c>
      <c r="J50" s="50" t="s">
        <v>292</v>
      </c>
      <c r="P50" s="3"/>
    </row>
    <row r="51" spans="1:16" x14ac:dyDescent="0.25">
      <c r="A51" s="51" t="s">
        <v>318</v>
      </c>
      <c r="B51" s="51">
        <v>0</v>
      </c>
      <c r="C51" s="51">
        <v>1</v>
      </c>
      <c r="D51" s="51">
        <v>1</v>
      </c>
      <c r="E51" s="95">
        <f>M8</f>
        <v>0.02</v>
      </c>
      <c r="F51" s="96">
        <v>0.1</v>
      </c>
      <c r="G51" s="50" t="s">
        <v>319</v>
      </c>
      <c r="H51" s="50" t="s">
        <v>242</v>
      </c>
      <c r="I51" s="50" t="s">
        <v>292</v>
      </c>
      <c r="J51" s="50" t="s">
        <v>292</v>
      </c>
      <c r="P51" s="3"/>
    </row>
    <row r="52" spans="1:16" x14ac:dyDescent="0.25">
      <c r="A52" s="51" t="s">
        <v>320</v>
      </c>
      <c r="B52" s="51">
        <v>0</v>
      </c>
      <c r="C52" s="51">
        <v>1</v>
      </c>
      <c r="D52" s="51">
        <v>1</v>
      </c>
      <c r="E52" s="95">
        <f>M8</f>
        <v>0.02</v>
      </c>
      <c r="F52" s="96">
        <v>0.1</v>
      </c>
      <c r="G52" s="50" t="s">
        <v>321</v>
      </c>
      <c r="H52" s="50" t="s">
        <v>242</v>
      </c>
      <c r="I52" s="50" t="s">
        <v>292</v>
      </c>
      <c r="J52" s="50" t="s">
        <v>292</v>
      </c>
      <c r="P52" s="3"/>
    </row>
    <row r="53" spans="1:16" x14ac:dyDescent="0.25">
      <c r="A53" s="51" t="s">
        <v>322</v>
      </c>
      <c r="B53" s="51">
        <v>0</v>
      </c>
      <c r="C53" s="51">
        <v>676</v>
      </c>
      <c r="D53" s="51">
        <v>676</v>
      </c>
      <c r="E53" s="95">
        <f>M8</f>
        <v>0.02</v>
      </c>
      <c r="F53" s="96">
        <v>0.1</v>
      </c>
      <c r="G53" s="50" t="s">
        <v>288</v>
      </c>
      <c r="H53" s="50" t="s">
        <v>323</v>
      </c>
      <c r="I53" s="50" t="s">
        <v>292</v>
      </c>
      <c r="J53" s="50" t="s">
        <v>292</v>
      </c>
      <c r="P53" s="3"/>
    </row>
    <row r="54" spans="1:16" x14ac:dyDescent="0.25">
      <c r="A54" s="51" t="s">
        <v>324</v>
      </c>
      <c r="B54" s="97" t="s">
        <v>274</v>
      </c>
      <c r="C54" s="51">
        <v>28</v>
      </c>
      <c r="D54" s="51">
        <v>25</v>
      </c>
      <c r="E54" s="97" t="s">
        <v>274</v>
      </c>
      <c r="F54" s="97" t="s">
        <v>274</v>
      </c>
      <c r="G54" s="98" t="s">
        <v>325</v>
      </c>
      <c r="H54" s="50"/>
      <c r="I54" s="50" t="s">
        <v>243</v>
      </c>
      <c r="J54" s="50" t="s">
        <v>244</v>
      </c>
      <c r="P54" s="3"/>
    </row>
    <row r="55" spans="1:16" x14ac:dyDescent="0.25">
      <c r="A55" s="51" t="s">
        <v>326</v>
      </c>
      <c r="B55" s="51">
        <v>0</v>
      </c>
      <c r="C55" s="51">
        <v>573</v>
      </c>
      <c r="D55" s="51">
        <v>573</v>
      </c>
      <c r="E55" s="95">
        <f>M8</f>
        <v>0.02</v>
      </c>
      <c r="F55" s="96">
        <v>0.1</v>
      </c>
      <c r="G55" s="50" t="s">
        <v>321</v>
      </c>
      <c r="H55" s="50" t="s">
        <v>327</v>
      </c>
      <c r="I55" s="50" t="s">
        <v>292</v>
      </c>
      <c r="J55" s="50" t="s">
        <v>292</v>
      </c>
      <c r="P55" s="3"/>
    </row>
    <row r="56" spans="1:16" x14ac:dyDescent="0.25">
      <c r="A56" s="51" t="s">
        <v>328</v>
      </c>
      <c r="B56" s="51">
        <v>0</v>
      </c>
      <c r="C56" s="51">
        <v>2</v>
      </c>
      <c r="D56" s="51">
        <v>2</v>
      </c>
      <c r="E56" s="95">
        <f>M7</f>
        <v>5.0000000000000001E-3</v>
      </c>
      <c r="F56" s="96">
        <v>0.1</v>
      </c>
      <c r="G56" s="50" t="s">
        <v>317</v>
      </c>
      <c r="H56" s="50" t="s">
        <v>323</v>
      </c>
      <c r="I56" s="50" t="s">
        <v>292</v>
      </c>
      <c r="J56" s="50" t="s">
        <v>292</v>
      </c>
      <c r="P56" s="3"/>
    </row>
    <row r="57" spans="1:16" x14ac:dyDescent="0.25">
      <c r="A57" s="51" t="s">
        <v>329</v>
      </c>
      <c r="B57" s="51">
        <v>0</v>
      </c>
      <c r="C57" s="51">
        <v>1</v>
      </c>
      <c r="D57" s="51">
        <v>1</v>
      </c>
      <c r="E57" s="95">
        <f>M8</f>
        <v>0.02</v>
      </c>
      <c r="F57" s="96">
        <v>0.1</v>
      </c>
      <c r="G57" s="50" t="s">
        <v>330</v>
      </c>
      <c r="H57" s="50" t="s">
        <v>242</v>
      </c>
      <c r="I57" s="50" t="s">
        <v>292</v>
      </c>
      <c r="J57" s="50" t="s">
        <v>292</v>
      </c>
      <c r="P57" s="3"/>
    </row>
    <row r="58" spans="1:16" x14ac:dyDescent="0.25">
      <c r="A58" s="51" t="s">
        <v>331</v>
      </c>
      <c r="B58" s="51">
        <v>0</v>
      </c>
      <c r="C58" s="51">
        <v>0</v>
      </c>
      <c r="D58" s="51">
        <v>0</v>
      </c>
      <c r="E58" s="95">
        <f>M7</f>
        <v>5.0000000000000001E-3</v>
      </c>
      <c r="F58" s="96">
        <v>0.1</v>
      </c>
      <c r="G58" s="50" t="s">
        <v>332</v>
      </c>
      <c r="H58" s="50" t="s">
        <v>242</v>
      </c>
      <c r="I58" s="50" t="s">
        <v>292</v>
      </c>
      <c r="J58" s="50" t="s">
        <v>292</v>
      </c>
      <c r="P58" s="3"/>
    </row>
    <row r="59" spans="1:16" x14ac:dyDescent="0.25">
      <c r="A59" s="51" t="s">
        <v>333</v>
      </c>
      <c r="B59" s="51">
        <v>0</v>
      </c>
      <c r="C59" s="51">
        <v>0</v>
      </c>
      <c r="D59" s="51">
        <v>0</v>
      </c>
      <c r="E59" s="95">
        <f>M8</f>
        <v>0.02</v>
      </c>
      <c r="F59" s="96">
        <v>0.1</v>
      </c>
      <c r="G59" s="50" t="s">
        <v>334</v>
      </c>
      <c r="H59" s="50" t="s">
        <v>242</v>
      </c>
      <c r="I59" s="50" t="s">
        <v>292</v>
      </c>
      <c r="J59" s="50" t="s">
        <v>292</v>
      </c>
    </row>
    <row r="60" spans="1:16" x14ac:dyDescent="0.25">
      <c r="A60" s="51" t="s">
        <v>335</v>
      </c>
      <c r="B60" s="51">
        <v>0</v>
      </c>
      <c r="C60" s="51">
        <v>1</v>
      </c>
      <c r="D60" s="51">
        <v>1</v>
      </c>
      <c r="E60" s="95">
        <f>M8</f>
        <v>0.02</v>
      </c>
      <c r="F60" s="96">
        <v>0.1</v>
      </c>
      <c r="G60" s="50" t="s">
        <v>336</v>
      </c>
      <c r="H60" s="50" t="s">
        <v>242</v>
      </c>
      <c r="I60" s="50" t="s">
        <v>292</v>
      </c>
      <c r="J60" s="50" t="s">
        <v>244</v>
      </c>
    </row>
    <row r="61" spans="1:16" x14ac:dyDescent="0.25">
      <c r="A61" s="97" t="s">
        <v>337</v>
      </c>
      <c r="B61" s="97">
        <v>0</v>
      </c>
      <c r="C61" s="51">
        <v>265</v>
      </c>
      <c r="D61" s="51">
        <v>298</v>
      </c>
      <c r="E61" s="97" t="s">
        <v>274</v>
      </c>
      <c r="F61" s="97" t="s">
        <v>274</v>
      </c>
      <c r="G61" s="98" t="s">
        <v>338</v>
      </c>
      <c r="H61" s="50" t="s">
        <v>242</v>
      </c>
      <c r="I61" s="50" t="s">
        <v>243</v>
      </c>
      <c r="J61" s="50" t="s">
        <v>244</v>
      </c>
    </row>
    <row r="62" spans="1:16" ht="15.6" x14ac:dyDescent="0.25">
      <c r="A62" s="97" t="s">
        <v>339</v>
      </c>
      <c r="B62" s="97" t="s">
        <v>274</v>
      </c>
      <c r="C62" s="51">
        <v>23500</v>
      </c>
      <c r="D62" s="51">
        <v>22800</v>
      </c>
      <c r="E62" s="97" t="s">
        <v>274</v>
      </c>
      <c r="F62" s="97" t="s">
        <v>274</v>
      </c>
      <c r="G62" s="50" t="s">
        <v>275</v>
      </c>
      <c r="H62" s="98"/>
      <c r="I62" s="50" t="s">
        <v>243</v>
      </c>
      <c r="J62" s="50" t="s">
        <v>244</v>
      </c>
    </row>
    <row r="63" spans="1:16" x14ac:dyDescent="0.25">
      <c r="A63" s="51" t="s">
        <v>340</v>
      </c>
      <c r="B63" s="65"/>
      <c r="C63" s="65"/>
      <c r="D63" s="65"/>
      <c r="E63" s="99"/>
      <c r="F63" s="100"/>
      <c r="G63" s="50" t="s">
        <v>275</v>
      </c>
      <c r="H63" s="50"/>
      <c r="I63" s="50"/>
      <c r="J63" s="50"/>
    </row>
    <row r="65" spans="1:1" x14ac:dyDescent="0.25">
      <c r="A65" s="5" t="s">
        <v>108</v>
      </c>
    </row>
    <row r="66" spans="1:1" x14ac:dyDescent="0.25">
      <c r="A66" s="5" t="s">
        <v>111</v>
      </c>
    </row>
    <row r="90" spans="1:10" x14ac:dyDescent="0.25">
      <c r="A90" s="140" t="s">
        <v>341</v>
      </c>
      <c r="B90" s="141"/>
      <c r="C90" s="141"/>
      <c r="D90" s="141"/>
      <c r="E90" s="141"/>
      <c r="F90" s="141"/>
      <c r="G90" s="142"/>
      <c r="H90" s="143" t="s">
        <v>229</v>
      </c>
      <c r="I90" s="143"/>
      <c r="J90" s="63"/>
    </row>
    <row r="91" spans="1:10" ht="52.8" x14ac:dyDescent="0.25">
      <c r="A91" s="25" t="s">
        <v>231</v>
      </c>
      <c r="B91" s="25" t="s">
        <v>342</v>
      </c>
      <c r="C91" s="25" t="s">
        <v>343</v>
      </c>
      <c r="D91" s="25"/>
      <c r="E91" s="25" t="s">
        <v>344</v>
      </c>
      <c r="F91" s="25" t="s">
        <v>345</v>
      </c>
      <c r="G91" s="25" t="s">
        <v>50</v>
      </c>
      <c r="H91" s="25" t="s">
        <v>215</v>
      </c>
      <c r="I91" s="25" t="s">
        <v>237</v>
      </c>
      <c r="J91" s="63"/>
    </row>
    <row r="92" spans="1:10" x14ac:dyDescent="0.25">
      <c r="A92" s="40" t="s">
        <v>240</v>
      </c>
      <c r="B92" s="40">
        <v>1</v>
      </c>
      <c r="C92" s="40">
        <v>4750</v>
      </c>
      <c r="D92" s="40"/>
      <c r="E92" s="41">
        <v>5.0000000000000001E-3</v>
      </c>
      <c r="F92" s="42">
        <v>0.1</v>
      </c>
      <c r="G92" s="43" t="s">
        <v>241</v>
      </c>
      <c r="H92" s="43" t="s">
        <v>346</v>
      </c>
      <c r="I92" s="43" t="s">
        <v>347</v>
      </c>
      <c r="J92" s="64"/>
    </row>
    <row r="93" spans="1:10" x14ac:dyDescent="0.25">
      <c r="A93" s="40" t="s">
        <v>247</v>
      </c>
      <c r="B93" s="40">
        <v>0.85</v>
      </c>
      <c r="C93" s="40">
        <v>6130</v>
      </c>
      <c r="D93" s="40"/>
      <c r="E93" s="41">
        <v>5.0000000000000001E-3</v>
      </c>
      <c r="F93" s="42">
        <v>0.1</v>
      </c>
      <c r="G93" s="43"/>
      <c r="H93" s="43" t="s">
        <v>346</v>
      </c>
      <c r="I93" s="43" t="s">
        <v>347</v>
      </c>
      <c r="J93" s="64"/>
    </row>
    <row r="94" spans="1:10" x14ac:dyDescent="0.25">
      <c r="A94" s="40" t="s">
        <v>250</v>
      </c>
      <c r="B94" s="40">
        <v>0.57999999999999996</v>
      </c>
      <c r="C94" s="40">
        <v>9180</v>
      </c>
      <c r="D94" s="40"/>
      <c r="E94" s="41">
        <v>0.02</v>
      </c>
      <c r="F94" s="42">
        <v>0.1</v>
      </c>
      <c r="G94" s="43"/>
      <c r="H94" s="43" t="s">
        <v>346</v>
      </c>
      <c r="I94" s="43" t="s">
        <v>347</v>
      </c>
      <c r="J94" s="64"/>
    </row>
    <row r="95" spans="1:10" x14ac:dyDescent="0.25">
      <c r="A95" s="40" t="s">
        <v>252</v>
      </c>
      <c r="B95" s="40">
        <v>0.56999999999999995</v>
      </c>
      <c r="C95" s="40">
        <v>7230</v>
      </c>
      <c r="D95" s="40"/>
      <c r="E95" s="41">
        <v>0.02</v>
      </c>
      <c r="F95" s="42">
        <v>0.1</v>
      </c>
      <c r="G95" s="43"/>
      <c r="H95" s="43" t="s">
        <v>346</v>
      </c>
      <c r="I95" s="43" t="s">
        <v>347</v>
      </c>
      <c r="J95" s="64"/>
    </row>
    <row r="96" spans="1:10" x14ac:dyDescent="0.25">
      <c r="A96" s="40" t="s">
        <v>254</v>
      </c>
      <c r="B96" s="40">
        <v>0.82</v>
      </c>
      <c r="C96" s="40">
        <v>10900</v>
      </c>
      <c r="D96" s="40"/>
      <c r="E96" s="41">
        <v>0.02</v>
      </c>
      <c r="F96" s="42">
        <v>0.1</v>
      </c>
      <c r="G96" s="43" t="s">
        <v>255</v>
      </c>
      <c r="H96" s="43" t="s">
        <v>346</v>
      </c>
      <c r="I96" s="43" t="s">
        <v>347</v>
      </c>
      <c r="J96" s="64"/>
    </row>
    <row r="97" spans="1:10" x14ac:dyDescent="0.25">
      <c r="A97" s="40" t="s">
        <v>257</v>
      </c>
      <c r="B97" s="40">
        <v>0.60499999999999998</v>
      </c>
      <c r="C97" s="40">
        <v>8100</v>
      </c>
      <c r="D97" s="40"/>
      <c r="E97" s="41">
        <v>0.02</v>
      </c>
      <c r="F97" s="42">
        <v>0.1</v>
      </c>
      <c r="G97" s="43"/>
      <c r="H97" s="43" t="s">
        <v>346</v>
      </c>
      <c r="I97" s="43" t="s">
        <v>346</v>
      </c>
      <c r="J97" s="64"/>
    </row>
    <row r="98" spans="1:10" x14ac:dyDescent="0.25">
      <c r="A98" s="40" t="s">
        <v>259</v>
      </c>
      <c r="B98" s="40">
        <v>0.311</v>
      </c>
      <c r="C98" s="40">
        <v>4600</v>
      </c>
      <c r="D98" s="40"/>
      <c r="E98" s="41">
        <v>0.02</v>
      </c>
      <c r="F98" s="42">
        <v>0.1</v>
      </c>
      <c r="G98" s="43" t="s">
        <v>260</v>
      </c>
      <c r="H98" s="43" t="s">
        <v>346</v>
      </c>
      <c r="I98" s="43" t="s">
        <v>346</v>
      </c>
      <c r="J98" s="64"/>
    </row>
    <row r="99" spans="1:10" x14ac:dyDescent="0.25">
      <c r="A99" s="40" t="s">
        <v>262</v>
      </c>
      <c r="B99" s="40">
        <v>0</v>
      </c>
      <c r="C99" s="40">
        <v>20</v>
      </c>
      <c r="D99" s="40"/>
      <c r="E99" s="41">
        <v>0.02</v>
      </c>
      <c r="F99" s="42">
        <v>0.1</v>
      </c>
      <c r="G99" s="43" t="s">
        <v>263</v>
      </c>
      <c r="H99" s="43" t="s">
        <v>346</v>
      </c>
      <c r="I99" s="43" t="s">
        <v>346</v>
      </c>
      <c r="J99" s="64"/>
    </row>
    <row r="100" spans="1:10" x14ac:dyDescent="0.25">
      <c r="A100" s="40" t="s">
        <v>265</v>
      </c>
      <c r="B100" s="40">
        <v>0</v>
      </c>
      <c r="C100" s="40">
        <v>20</v>
      </c>
      <c r="D100" s="40"/>
      <c r="E100" s="41">
        <v>0.02</v>
      </c>
      <c r="F100" s="42">
        <v>0.1</v>
      </c>
      <c r="G100" s="43" t="s">
        <v>266</v>
      </c>
      <c r="H100" s="43" t="s">
        <v>346</v>
      </c>
      <c r="I100" s="43" t="s">
        <v>346</v>
      </c>
      <c r="J100" s="64"/>
    </row>
    <row r="101" spans="1:10" x14ac:dyDescent="0.25">
      <c r="A101" s="40" t="s">
        <v>268</v>
      </c>
      <c r="B101" s="40">
        <v>0</v>
      </c>
      <c r="C101" s="40">
        <v>20</v>
      </c>
      <c r="D101" s="40"/>
      <c r="E101" s="41">
        <v>0.02</v>
      </c>
      <c r="F101" s="42">
        <v>0.1</v>
      </c>
      <c r="G101" s="43" t="s">
        <v>269</v>
      </c>
      <c r="H101" s="43" t="s">
        <v>346</v>
      </c>
      <c r="I101" s="43" t="s">
        <v>346</v>
      </c>
      <c r="J101" s="64"/>
    </row>
    <row r="102" spans="1:10" x14ac:dyDescent="0.25">
      <c r="A102" s="40" t="s">
        <v>270</v>
      </c>
      <c r="B102" s="40">
        <v>0.01</v>
      </c>
      <c r="C102" s="40">
        <v>77</v>
      </c>
      <c r="D102" s="40"/>
      <c r="E102" s="41">
        <v>5.0000000000000001E-3</v>
      </c>
      <c r="F102" s="42">
        <v>0.1</v>
      </c>
      <c r="G102" s="43" t="s">
        <v>271</v>
      </c>
      <c r="H102" s="43" t="s">
        <v>346</v>
      </c>
      <c r="I102" s="43" t="s">
        <v>347</v>
      </c>
      <c r="J102" s="64"/>
    </row>
    <row r="103" spans="1:10" x14ac:dyDescent="0.25">
      <c r="A103" s="40" t="s">
        <v>272</v>
      </c>
      <c r="B103" s="40">
        <v>0.04</v>
      </c>
      <c r="C103" s="40">
        <v>1790</v>
      </c>
      <c r="D103" s="40"/>
      <c r="E103" s="41">
        <v>0.02</v>
      </c>
      <c r="F103" s="42">
        <v>0.1</v>
      </c>
      <c r="G103" s="43"/>
      <c r="H103" s="43" t="s">
        <v>346</v>
      </c>
      <c r="I103" s="43" t="s">
        <v>347</v>
      </c>
      <c r="J103" s="64"/>
    </row>
    <row r="104" spans="1:10" x14ac:dyDescent="0.25">
      <c r="A104" s="40" t="s">
        <v>277</v>
      </c>
      <c r="B104" s="40">
        <v>0</v>
      </c>
      <c r="C104" s="40">
        <v>1370</v>
      </c>
      <c r="D104" s="40"/>
      <c r="E104" s="41">
        <v>0.02</v>
      </c>
      <c r="F104" s="42">
        <v>0.1</v>
      </c>
      <c r="G104" s="43" t="s">
        <v>278</v>
      </c>
      <c r="H104" s="43" t="s">
        <v>346</v>
      </c>
      <c r="I104" s="43" t="s">
        <v>347</v>
      </c>
      <c r="J104" s="64"/>
    </row>
    <row r="105" spans="1:10" x14ac:dyDescent="0.25">
      <c r="A105" s="40" t="s">
        <v>287</v>
      </c>
      <c r="B105" s="40">
        <v>0</v>
      </c>
      <c r="C105" s="40">
        <v>716</v>
      </c>
      <c r="D105" s="40"/>
      <c r="E105" s="41">
        <v>0.02</v>
      </c>
      <c r="F105" s="42">
        <v>0.1</v>
      </c>
      <c r="G105" s="43" t="s">
        <v>348</v>
      </c>
      <c r="H105" s="43" t="s">
        <v>346</v>
      </c>
      <c r="I105" s="43" t="s">
        <v>347</v>
      </c>
      <c r="J105" s="64"/>
    </row>
    <row r="106" spans="1:10" x14ac:dyDescent="0.25">
      <c r="A106" s="40" t="s">
        <v>290</v>
      </c>
      <c r="B106" s="40">
        <v>0</v>
      </c>
      <c r="C106" s="40">
        <v>3700</v>
      </c>
      <c r="D106" s="40"/>
      <c r="E106" s="41">
        <v>0.02</v>
      </c>
      <c r="F106" s="42">
        <v>0.1</v>
      </c>
      <c r="G106" s="43" t="s">
        <v>291</v>
      </c>
      <c r="H106" s="43" t="s">
        <v>346</v>
      </c>
      <c r="I106" s="43" t="s">
        <v>346</v>
      </c>
      <c r="J106" s="64"/>
    </row>
    <row r="107" spans="1:10" x14ac:dyDescent="0.25">
      <c r="A107" s="40" t="s">
        <v>293</v>
      </c>
      <c r="B107" s="40">
        <v>0</v>
      </c>
      <c r="C107" s="40">
        <v>1700</v>
      </c>
      <c r="D107" s="40"/>
      <c r="E107" s="41">
        <v>0.02</v>
      </c>
      <c r="F107" s="42">
        <v>0.1</v>
      </c>
      <c r="G107" s="43" t="s">
        <v>294</v>
      </c>
      <c r="H107" s="43" t="s">
        <v>346</v>
      </c>
      <c r="I107" s="43" t="s">
        <v>346</v>
      </c>
      <c r="J107" s="64"/>
    </row>
    <row r="108" spans="1:10" x14ac:dyDescent="0.25">
      <c r="A108" s="40" t="s">
        <v>296</v>
      </c>
      <c r="B108" s="40">
        <v>0</v>
      </c>
      <c r="C108" s="40">
        <v>2100</v>
      </c>
      <c r="D108" s="40"/>
      <c r="E108" s="41">
        <v>0.02</v>
      </c>
      <c r="F108" s="42">
        <v>0.1</v>
      </c>
      <c r="G108" s="43" t="s">
        <v>349</v>
      </c>
      <c r="H108" s="43" t="s">
        <v>346</v>
      </c>
      <c r="I108" s="43" t="s">
        <v>346</v>
      </c>
      <c r="J108" s="64"/>
    </row>
    <row r="109" spans="1:10" x14ac:dyDescent="0.25">
      <c r="A109" s="40" t="s">
        <v>298</v>
      </c>
      <c r="B109" s="40">
        <v>0</v>
      </c>
      <c r="C109" s="40">
        <v>2300</v>
      </c>
      <c r="D109" s="40"/>
      <c r="E109" s="41">
        <v>0.02</v>
      </c>
      <c r="F109" s="42">
        <v>0.1</v>
      </c>
      <c r="G109" s="43" t="s">
        <v>299</v>
      </c>
      <c r="H109" s="43" t="s">
        <v>346</v>
      </c>
      <c r="I109" s="43" t="s">
        <v>346</v>
      </c>
      <c r="J109" s="64"/>
    </row>
    <row r="110" spans="1:10" x14ac:dyDescent="0.25">
      <c r="A110" s="40" t="s">
        <v>300</v>
      </c>
      <c r="B110" s="40">
        <v>0</v>
      </c>
      <c r="C110" s="40">
        <v>2400</v>
      </c>
      <c r="D110" s="40"/>
      <c r="E110" s="41">
        <v>0.02</v>
      </c>
      <c r="F110" s="42">
        <v>0.1</v>
      </c>
      <c r="G110" s="43" t="s">
        <v>301</v>
      </c>
      <c r="H110" s="43" t="s">
        <v>346</v>
      </c>
      <c r="I110" s="43" t="s">
        <v>346</v>
      </c>
      <c r="J110" s="64"/>
    </row>
    <row r="111" spans="1:10" x14ac:dyDescent="0.25">
      <c r="A111" s="40" t="s">
        <v>303</v>
      </c>
      <c r="B111" s="40">
        <v>0</v>
      </c>
      <c r="C111" s="40">
        <v>3100</v>
      </c>
      <c r="D111" s="40"/>
      <c r="E111" s="41">
        <v>0.02</v>
      </c>
      <c r="F111" s="42">
        <v>0.1</v>
      </c>
      <c r="G111" s="43" t="s">
        <v>304</v>
      </c>
      <c r="H111" s="43" t="s">
        <v>346</v>
      </c>
      <c r="I111" s="43" t="s">
        <v>346</v>
      </c>
      <c r="J111" s="64"/>
    </row>
    <row r="112" spans="1:10" x14ac:dyDescent="0.25">
      <c r="A112" s="40" t="s">
        <v>305</v>
      </c>
      <c r="B112" s="40">
        <v>0</v>
      </c>
      <c r="C112" s="40">
        <v>2200</v>
      </c>
      <c r="D112" s="40"/>
      <c r="E112" s="41">
        <v>0.02</v>
      </c>
      <c r="F112" s="42">
        <v>0.1</v>
      </c>
      <c r="G112" s="43" t="s">
        <v>306</v>
      </c>
      <c r="H112" s="43" t="s">
        <v>346</v>
      </c>
      <c r="I112" s="43" t="s">
        <v>346</v>
      </c>
      <c r="J112" s="64"/>
    </row>
    <row r="113" spans="1:10" x14ac:dyDescent="0.25">
      <c r="A113" s="40" t="s">
        <v>307</v>
      </c>
      <c r="B113" s="40">
        <v>0</v>
      </c>
      <c r="C113" s="40">
        <v>3800</v>
      </c>
      <c r="D113" s="40"/>
      <c r="E113" s="41">
        <v>0.02</v>
      </c>
      <c r="F113" s="42">
        <v>0.1</v>
      </c>
      <c r="G113" s="43" t="s">
        <v>291</v>
      </c>
      <c r="H113" s="43" t="s">
        <v>346</v>
      </c>
      <c r="I113" s="43" t="s">
        <v>346</v>
      </c>
      <c r="J113" s="64"/>
    </row>
    <row r="114" spans="1:10" x14ac:dyDescent="0.25">
      <c r="A114" s="40" t="s">
        <v>329</v>
      </c>
      <c r="B114" s="40">
        <v>0</v>
      </c>
      <c r="C114" s="40">
        <v>1</v>
      </c>
      <c r="D114" s="40"/>
      <c r="E114" s="41">
        <v>0.02</v>
      </c>
      <c r="F114" s="42">
        <v>0.1</v>
      </c>
      <c r="G114" s="43" t="s">
        <v>330</v>
      </c>
      <c r="H114" s="43" t="s">
        <v>346</v>
      </c>
      <c r="I114" s="43" t="s">
        <v>346</v>
      </c>
      <c r="J114" s="64"/>
    </row>
    <row r="115" spans="1:10" x14ac:dyDescent="0.25">
      <c r="A115" s="40" t="s">
        <v>331</v>
      </c>
      <c r="B115" s="40">
        <v>0</v>
      </c>
      <c r="C115" s="40">
        <v>0</v>
      </c>
      <c r="D115" s="40"/>
      <c r="E115" s="41">
        <v>5.0000000000000001E-3</v>
      </c>
      <c r="F115" s="42">
        <v>0.1</v>
      </c>
      <c r="G115" s="43" t="s">
        <v>332</v>
      </c>
      <c r="H115" s="43" t="s">
        <v>346</v>
      </c>
      <c r="I115" s="43" t="s">
        <v>346</v>
      </c>
      <c r="J115" s="64"/>
    </row>
    <row r="116" spans="1:10" x14ac:dyDescent="0.25">
      <c r="A116" s="40" t="s">
        <v>333</v>
      </c>
      <c r="B116" s="40">
        <v>0</v>
      </c>
      <c r="C116" s="40">
        <v>0</v>
      </c>
      <c r="D116" s="40"/>
      <c r="E116" s="41">
        <v>0.02</v>
      </c>
      <c r="F116" s="42">
        <v>0.1</v>
      </c>
      <c r="G116" s="43" t="s">
        <v>334</v>
      </c>
      <c r="H116" s="43" t="s">
        <v>346</v>
      </c>
      <c r="I116" s="43" t="s">
        <v>346</v>
      </c>
      <c r="J116" s="64"/>
    </row>
    <row r="117" spans="1:10" x14ac:dyDescent="0.25">
      <c r="A117" s="40" t="s">
        <v>335</v>
      </c>
      <c r="B117" s="40">
        <v>0</v>
      </c>
      <c r="C117" s="40">
        <v>1</v>
      </c>
      <c r="D117" s="40"/>
      <c r="E117" s="41">
        <v>0.02</v>
      </c>
      <c r="F117" s="42">
        <v>0.1</v>
      </c>
      <c r="G117" s="43" t="s">
        <v>336</v>
      </c>
      <c r="H117" s="43" t="s">
        <v>346</v>
      </c>
      <c r="I117" s="43" t="s">
        <v>346</v>
      </c>
      <c r="J117" s="64"/>
    </row>
    <row r="125" spans="1:10" ht="15" thickBot="1" x14ac:dyDescent="0.3">
      <c r="A125" s="61"/>
      <c r="B125" s="62"/>
    </row>
    <row r="151" spans="1:1" x14ac:dyDescent="0.25">
      <c r="A151" s="5" t="s">
        <v>340</v>
      </c>
    </row>
  </sheetData>
  <sheetProtection algorithmName="SHA-512" hashValue="jX/7FX+Rh5hVzF2r6McYhUTwpgTGI3HAYtTbfXlRDTmd4xndln7chZqlR+MmLiA6mh33z4NOvZEMuv3Fr6HeqQ==" saltValue="qyEbLFLK1Mf+gxWtOUx/+A==" spinCount="100000" sheet="1" objects="1" scenarios="1"/>
  <sortState xmlns:xlrd2="http://schemas.microsoft.com/office/spreadsheetml/2017/richdata2" ref="A7:J65">
    <sortCondition ref="A7"/>
  </sortState>
  <dataConsolidate/>
  <customSheetViews>
    <customSheetView guid="{7A802B78-2F27-4AA5-9FDF-9854BA5604DE}" showGridLines="0">
      <pane ySplit="6" topLeftCell="A7" activePane="bottomLeft" state="frozen"/>
      <selection pane="bottomLeft" activeCell="Q30" sqref="Q30"/>
      <pageMargins left="0" right="0" top="0" bottom="0" header="0" footer="0"/>
      <pageSetup paperSize="9" orientation="portrait" r:id="rId1"/>
    </customSheetView>
    <customSheetView guid="{FF34D324-DDE0-4AE3-AE29-6F38AF82EE5D}" showGridLines="0">
      <pane ySplit="6" topLeftCell="A7" activePane="bottomLeft" state="frozen"/>
      <selection pane="bottomLeft" activeCell="J7" sqref="J7"/>
      <pageMargins left="0" right="0" top="0" bottom="0" header="0" footer="0"/>
      <pageSetup paperSize="9" orientation="portrait" r:id="rId2"/>
    </customSheetView>
    <customSheetView guid="{34D2EC0D-1ED8-49FD-9637-1F31F0420666}" showGridLines="0">
      <pane ySplit="6" topLeftCell="A34" activePane="bottomLeft" state="frozen"/>
      <selection pane="bottomLeft" activeCell="D22" sqref="D22:D61"/>
      <pageMargins left="0" right="0" top="0" bottom="0" header="0" footer="0"/>
      <pageSetup paperSize="9" orientation="portrait" r:id="rId3"/>
    </customSheetView>
  </customSheetViews>
  <mergeCells count="7">
    <mergeCell ref="A90:G90"/>
    <mergeCell ref="H90:I90"/>
    <mergeCell ref="A3:P3"/>
    <mergeCell ref="H5:I5"/>
    <mergeCell ref="A5:G5"/>
    <mergeCell ref="L5:M6"/>
    <mergeCell ref="O5:P5"/>
  </mergeCell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7"/>
  <sheetViews>
    <sheetView showGridLines="0" showRowColHeaders="0" topLeftCell="A23" zoomScale="85" zoomScaleNormal="85" workbookViewId="0">
      <selection activeCell="C15" sqref="C15"/>
    </sheetView>
  </sheetViews>
  <sheetFormatPr defaultColWidth="9.33203125" defaultRowHeight="13.2" x14ac:dyDescent="0.25"/>
  <cols>
    <col min="1" max="1" width="2.6640625" style="3" customWidth="1"/>
    <col min="2" max="2" width="9.5546875" style="3" customWidth="1"/>
    <col min="3" max="3" width="22.33203125" style="3" customWidth="1"/>
    <col min="4" max="4" width="18.33203125" style="3" customWidth="1"/>
    <col min="5" max="5" width="13.5546875" style="3" customWidth="1"/>
    <col min="6" max="7" width="17" style="3" customWidth="1"/>
    <col min="8" max="8" width="20.6640625" style="3" customWidth="1"/>
    <col min="9" max="9" width="24.33203125" style="3" customWidth="1"/>
    <col min="10" max="16384" width="9.33203125" style="3"/>
  </cols>
  <sheetData>
    <row r="1" spans="1:13" ht="83.25" customHeight="1" x14ac:dyDescent="0.25">
      <c r="B1" s="151"/>
      <c r="C1" s="151"/>
      <c r="D1" s="151"/>
      <c r="E1" s="151"/>
      <c r="F1" s="151"/>
      <c r="G1" s="151"/>
      <c r="H1" s="151"/>
    </row>
    <row r="3" spans="1:13" s="32" customFormat="1" ht="34.5" customHeight="1" x14ac:dyDescent="0.3">
      <c r="A3" s="29"/>
      <c r="B3" s="30" t="s">
        <v>98</v>
      </c>
      <c r="C3" s="31"/>
      <c r="D3" s="31"/>
      <c r="E3" s="31"/>
      <c r="F3" s="31"/>
      <c r="G3" s="31"/>
      <c r="H3" s="44"/>
      <c r="I3" s="45"/>
      <c r="J3" s="45"/>
      <c r="K3" s="45"/>
      <c r="L3" s="45"/>
      <c r="M3" s="45"/>
    </row>
    <row r="4" spans="1:13" ht="15.6" x14ac:dyDescent="0.25">
      <c r="B4" s="26"/>
      <c r="C4" s="26"/>
      <c r="D4" s="26"/>
      <c r="E4" s="26"/>
      <c r="F4" s="26"/>
      <c r="G4" s="26"/>
      <c r="H4" s="26"/>
    </row>
    <row r="5" spans="1:13" ht="30" customHeight="1" x14ac:dyDescent="0.25">
      <c r="B5" s="131" t="s">
        <v>201</v>
      </c>
      <c r="C5" s="131"/>
      <c r="D5" s="131"/>
      <c r="E5" s="26"/>
      <c r="F5" s="26"/>
      <c r="G5" s="26"/>
      <c r="H5" s="26"/>
    </row>
    <row r="6" spans="1:13" ht="30" customHeight="1" x14ac:dyDescent="0.25">
      <c r="B6" s="131" t="s">
        <v>202</v>
      </c>
      <c r="C6" s="131"/>
      <c r="D6" s="131"/>
      <c r="E6" s="133">
        <f>'28.1 Refrigerant Impacts'!E6:I6</f>
        <v>0</v>
      </c>
      <c r="F6" s="135"/>
      <c r="G6" s="66"/>
      <c r="H6" s="26"/>
    </row>
    <row r="7" spans="1:13" ht="30" customHeight="1" x14ac:dyDescent="0.25">
      <c r="B7" s="132" t="s">
        <v>203</v>
      </c>
      <c r="C7" s="132"/>
      <c r="D7" s="132"/>
      <c r="E7" s="133">
        <f>'28.1 Refrigerant Impacts'!E7:I7</f>
        <v>0</v>
      </c>
      <c r="F7" s="135"/>
      <c r="G7" s="66"/>
      <c r="H7" s="26"/>
    </row>
    <row r="8" spans="1:13" ht="30" customHeight="1" x14ac:dyDescent="0.25">
      <c r="B8" s="131" t="s">
        <v>204</v>
      </c>
      <c r="C8" s="131"/>
      <c r="D8" s="131"/>
      <c r="E8" s="133">
        <f>'28.1 Refrigerant Impacts'!E8:I8</f>
        <v>0</v>
      </c>
      <c r="F8" s="135"/>
      <c r="G8" s="66"/>
      <c r="H8" s="26"/>
    </row>
    <row r="9" spans="1:13" ht="14.25" customHeight="1" x14ac:dyDescent="0.3">
      <c r="B9" s="28"/>
      <c r="C9" s="28"/>
      <c r="D9" s="28"/>
      <c r="E9" s="27"/>
      <c r="F9" s="27"/>
      <c r="G9" s="27"/>
      <c r="H9" s="26"/>
    </row>
    <row r="10" spans="1:13" ht="22.5" customHeight="1" x14ac:dyDescent="0.25">
      <c r="B10" s="130" t="s">
        <v>98</v>
      </c>
      <c r="C10" s="130"/>
      <c r="D10" s="130"/>
      <c r="E10" s="130"/>
      <c r="F10" s="130"/>
      <c r="G10" s="130"/>
      <c r="H10" s="130"/>
      <c r="I10" s="34"/>
      <c r="J10" s="34"/>
      <c r="K10" s="34"/>
      <c r="L10" s="34"/>
      <c r="M10" s="34"/>
    </row>
    <row r="11" spans="1:13" ht="15" customHeight="1" x14ac:dyDescent="0.25"/>
    <row r="12" spans="1:13" ht="40.5" customHeight="1" x14ac:dyDescent="0.25">
      <c r="B12" s="115" t="s">
        <v>350</v>
      </c>
      <c r="C12" s="115"/>
      <c r="D12" s="115"/>
      <c r="E12" s="115"/>
      <c r="F12" s="115"/>
      <c r="G12" s="115"/>
      <c r="H12" s="115"/>
      <c r="I12" s="115"/>
      <c r="J12" s="115"/>
      <c r="K12" s="115"/>
      <c r="L12" s="115"/>
      <c r="M12" s="115"/>
    </row>
    <row r="13" spans="1:13" ht="15" customHeight="1" x14ac:dyDescent="0.25"/>
    <row r="14" spans="1:13" s="4" customFormat="1" ht="30.75" customHeight="1" x14ac:dyDescent="0.25">
      <c r="B14" s="25" t="s">
        <v>205</v>
      </c>
      <c r="C14" s="25" t="s">
        <v>206</v>
      </c>
      <c r="D14" s="25" t="s">
        <v>207</v>
      </c>
      <c r="E14" s="25" t="s">
        <v>208</v>
      </c>
      <c r="F14" s="25" t="s">
        <v>209</v>
      </c>
      <c r="G14" s="25" t="s">
        <v>141</v>
      </c>
      <c r="H14" s="25" t="s">
        <v>214</v>
      </c>
      <c r="I14" s="46" t="s">
        <v>351</v>
      </c>
    </row>
    <row r="15" spans="1:13" ht="20.100000000000001" customHeight="1" x14ac:dyDescent="0.25">
      <c r="B15" s="25">
        <v>1</v>
      </c>
      <c r="C15" s="22"/>
      <c r="D15" s="23"/>
      <c r="E15" s="23"/>
      <c r="F15" s="23"/>
      <c r="G15" s="69"/>
      <c r="H15" s="54" t="str">
        <f t="shared" ref="H15:H44" si="0">IF(ISBLANK(D15),"",VLOOKUP(D15,Properties,4))</f>
        <v/>
      </c>
      <c r="I15" s="48" t="str">
        <f>IF(H15="","",F15*G15*H15)</f>
        <v/>
      </c>
    </row>
    <row r="16" spans="1:13" ht="20.100000000000001" customHeight="1" x14ac:dyDescent="0.25">
      <c r="B16" s="25">
        <v>2</v>
      </c>
      <c r="C16" s="24"/>
      <c r="D16" s="9"/>
      <c r="E16" s="9"/>
      <c r="F16" s="9"/>
      <c r="G16" s="70"/>
      <c r="H16" s="54" t="str">
        <f t="shared" si="0"/>
        <v/>
      </c>
      <c r="I16" s="48" t="str">
        <f t="shared" ref="I16:I44" si="1">IF(H16="","",F16*G16*H16)</f>
        <v/>
      </c>
    </row>
    <row r="17" spans="2:9" ht="20.100000000000001" customHeight="1" x14ac:dyDescent="0.25">
      <c r="B17" s="25">
        <v>3</v>
      </c>
      <c r="C17" s="24"/>
      <c r="D17" s="9"/>
      <c r="E17" s="9"/>
      <c r="F17" s="9"/>
      <c r="G17" s="70"/>
      <c r="H17" s="54" t="str">
        <f t="shared" si="0"/>
        <v/>
      </c>
      <c r="I17" s="48" t="str">
        <f t="shared" si="1"/>
        <v/>
      </c>
    </row>
    <row r="18" spans="2:9" ht="20.100000000000001" customHeight="1" x14ac:dyDescent="0.25">
      <c r="B18" s="25">
        <v>4</v>
      </c>
      <c r="C18" s="24"/>
      <c r="D18" s="9"/>
      <c r="E18" s="9"/>
      <c r="F18" s="9"/>
      <c r="G18" s="70"/>
      <c r="H18" s="54" t="str">
        <f t="shared" si="0"/>
        <v/>
      </c>
      <c r="I18" s="48" t="str">
        <f t="shared" si="1"/>
        <v/>
      </c>
    </row>
    <row r="19" spans="2:9" ht="20.100000000000001" customHeight="1" x14ac:dyDescent="0.25">
      <c r="B19" s="25">
        <v>5</v>
      </c>
      <c r="C19" s="24"/>
      <c r="D19" s="9"/>
      <c r="E19" s="9"/>
      <c r="F19" s="9"/>
      <c r="G19" s="70"/>
      <c r="H19" s="54" t="str">
        <f t="shared" si="0"/>
        <v/>
      </c>
      <c r="I19" s="48" t="str">
        <f t="shared" si="1"/>
        <v/>
      </c>
    </row>
    <row r="20" spans="2:9" ht="20.100000000000001" customHeight="1" x14ac:dyDescent="0.25">
      <c r="B20" s="25">
        <v>6</v>
      </c>
      <c r="C20" s="24"/>
      <c r="D20" s="9"/>
      <c r="E20" s="9"/>
      <c r="F20" s="9"/>
      <c r="G20" s="70"/>
      <c r="H20" s="54" t="str">
        <f t="shared" si="0"/>
        <v/>
      </c>
      <c r="I20" s="48" t="str">
        <f t="shared" si="1"/>
        <v/>
      </c>
    </row>
    <row r="21" spans="2:9" ht="20.100000000000001" customHeight="1" x14ac:dyDescent="0.25">
      <c r="B21" s="25">
        <v>7</v>
      </c>
      <c r="C21" s="24"/>
      <c r="D21" s="9"/>
      <c r="E21" s="9"/>
      <c r="F21" s="9"/>
      <c r="G21" s="70"/>
      <c r="H21" s="54" t="str">
        <f t="shared" si="0"/>
        <v/>
      </c>
      <c r="I21" s="48" t="str">
        <f t="shared" si="1"/>
        <v/>
      </c>
    </row>
    <row r="22" spans="2:9" ht="20.100000000000001" customHeight="1" x14ac:dyDescent="0.25">
      <c r="B22" s="25">
        <v>8</v>
      </c>
      <c r="C22" s="24"/>
      <c r="D22" s="9"/>
      <c r="E22" s="9"/>
      <c r="F22" s="9"/>
      <c r="G22" s="70"/>
      <c r="H22" s="54" t="str">
        <f t="shared" si="0"/>
        <v/>
      </c>
      <c r="I22" s="48" t="str">
        <f t="shared" si="1"/>
        <v/>
      </c>
    </row>
    <row r="23" spans="2:9" ht="20.100000000000001" customHeight="1" x14ac:dyDescent="0.25">
      <c r="B23" s="25">
        <v>9</v>
      </c>
      <c r="C23" s="24"/>
      <c r="D23" s="9"/>
      <c r="E23" s="9"/>
      <c r="F23" s="9"/>
      <c r="G23" s="70"/>
      <c r="H23" s="54" t="str">
        <f t="shared" si="0"/>
        <v/>
      </c>
      <c r="I23" s="48" t="str">
        <f t="shared" si="1"/>
        <v/>
      </c>
    </row>
    <row r="24" spans="2:9" ht="20.100000000000001" customHeight="1" x14ac:dyDescent="0.25">
      <c r="B24" s="25">
        <v>10</v>
      </c>
      <c r="C24" s="24"/>
      <c r="D24" s="9"/>
      <c r="E24" s="9"/>
      <c r="F24" s="9"/>
      <c r="G24" s="70"/>
      <c r="H24" s="54" t="str">
        <f t="shared" si="0"/>
        <v/>
      </c>
      <c r="I24" s="48" t="str">
        <f t="shared" si="1"/>
        <v/>
      </c>
    </row>
    <row r="25" spans="2:9" ht="20.100000000000001" customHeight="1" x14ac:dyDescent="0.25">
      <c r="B25" s="25">
        <v>11</v>
      </c>
      <c r="C25" s="24"/>
      <c r="D25" s="9"/>
      <c r="E25" s="9"/>
      <c r="F25" s="9"/>
      <c r="G25" s="70"/>
      <c r="H25" s="54" t="str">
        <f t="shared" si="0"/>
        <v/>
      </c>
      <c r="I25" s="48" t="str">
        <f t="shared" si="1"/>
        <v/>
      </c>
    </row>
    <row r="26" spans="2:9" ht="20.100000000000001" customHeight="1" x14ac:dyDescent="0.25">
      <c r="B26" s="25">
        <v>12</v>
      </c>
      <c r="C26" s="24"/>
      <c r="D26" s="9"/>
      <c r="E26" s="9"/>
      <c r="F26" s="9"/>
      <c r="G26" s="70"/>
      <c r="H26" s="54" t="str">
        <f t="shared" si="0"/>
        <v/>
      </c>
      <c r="I26" s="48" t="str">
        <f t="shared" si="1"/>
        <v/>
      </c>
    </row>
    <row r="27" spans="2:9" ht="20.100000000000001" customHeight="1" x14ac:dyDescent="0.25">
      <c r="B27" s="25">
        <v>13</v>
      </c>
      <c r="C27" s="24"/>
      <c r="D27" s="9"/>
      <c r="E27" s="9"/>
      <c r="F27" s="9"/>
      <c r="G27" s="70"/>
      <c r="H27" s="54" t="str">
        <f t="shared" si="0"/>
        <v/>
      </c>
      <c r="I27" s="48" t="str">
        <f t="shared" si="1"/>
        <v/>
      </c>
    </row>
    <row r="28" spans="2:9" ht="20.100000000000001" customHeight="1" x14ac:dyDescent="0.25">
      <c r="B28" s="25">
        <v>14</v>
      </c>
      <c r="C28" s="24"/>
      <c r="D28" s="9"/>
      <c r="E28" s="9"/>
      <c r="F28" s="9"/>
      <c r="G28" s="70"/>
      <c r="H28" s="54" t="str">
        <f t="shared" si="0"/>
        <v/>
      </c>
      <c r="I28" s="48" t="str">
        <f t="shared" si="1"/>
        <v/>
      </c>
    </row>
    <row r="29" spans="2:9" ht="20.100000000000001" customHeight="1" x14ac:dyDescent="0.25">
      <c r="B29" s="25">
        <v>15</v>
      </c>
      <c r="C29" s="24"/>
      <c r="D29" s="9"/>
      <c r="E29" s="9"/>
      <c r="F29" s="9"/>
      <c r="G29" s="70"/>
      <c r="H29" s="54" t="str">
        <f t="shared" si="0"/>
        <v/>
      </c>
      <c r="I29" s="48" t="str">
        <f t="shared" si="1"/>
        <v/>
      </c>
    </row>
    <row r="30" spans="2:9" ht="20.100000000000001" customHeight="1" x14ac:dyDescent="0.25">
      <c r="B30" s="25">
        <v>16</v>
      </c>
      <c r="C30" s="24"/>
      <c r="D30" s="9"/>
      <c r="E30" s="9"/>
      <c r="F30" s="9"/>
      <c r="G30" s="70"/>
      <c r="H30" s="54" t="str">
        <f t="shared" si="0"/>
        <v/>
      </c>
      <c r="I30" s="48" t="str">
        <f t="shared" si="1"/>
        <v/>
      </c>
    </row>
    <row r="31" spans="2:9" ht="20.100000000000001" customHeight="1" x14ac:dyDescent="0.25">
      <c r="B31" s="25">
        <v>17</v>
      </c>
      <c r="C31" s="24"/>
      <c r="D31" s="9"/>
      <c r="E31" s="9"/>
      <c r="F31" s="9"/>
      <c r="G31" s="70"/>
      <c r="H31" s="54" t="str">
        <f t="shared" si="0"/>
        <v/>
      </c>
      <c r="I31" s="48" t="str">
        <f t="shared" si="1"/>
        <v/>
      </c>
    </row>
    <row r="32" spans="2:9" ht="20.100000000000001" customHeight="1" x14ac:dyDescent="0.25">
      <c r="B32" s="25">
        <v>18</v>
      </c>
      <c r="C32" s="24"/>
      <c r="D32" s="9"/>
      <c r="E32" s="9"/>
      <c r="F32" s="9"/>
      <c r="G32" s="70"/>
      <c r="H32" s="54" t="str">
        <f t="shared" si="0"/>
        <v/>
      </c>
      <c r="I32" s="48" t="str">
        <f t="shared" si="1"/>
        <v/>
      </c>
    </row>
    <row r="33" spans="2:10" ht="20.100000000000001" customHeight="1" x14ac:dyDescent="0.25">
      <c r="B33" s="25">
        <v>19</v>
      </c>
      <c r="C33" s="24"/>
      <c r="D33" s="9"/>
      <c r="E33" s="9"/>
      <c r="F33" s="9"/>
      <c r="G33" s="70"/>
      <c r="H33" s="54" t="str">
        <f t="shared" si="0"/>
        <v/>
      </c>
      <c r="I33" s="48" t="str">
        <f t="shared" si="1"/>
        <v/>
      </c>
    </row>
    <row r="34" spans="2:10" ht="20.100000000000001" customHeight="1" x14ac:dyDescent="0.25">
      <c r="B34" s="25">
        <v>20</v>
      </c>
      <c r="C34" s="24"/>
      <c r="D34" s="9"/>
      <c r="E34" s="9"/>
      <c r="F34" s="9"/>
      <c r="G34" s="70"/>
      <c r="H34" s="54" t="str">
        <f t="shared" si="0"/>
        <v/>
      </c>
      <c r="I34" s="48" t="str">
        <f t="shared" si="1"/>
        <v/>
      </c>
    </row>
    <row r="35" spans="2:10" ht="20.100000000000001" customHeight="1" x14ac:dyDescent="0.25">
      <c r="B35" s="25">
        <v>21</v>
      </c>
      <c r="C35" s="24"/>
      <c r="D35" s="9"/>
      <c r="E35" s="9"/>
      <c r="F35" s="9"/>
      <c r="G35" s="70"/>
      <c r="H35" s="54" t="str">
        <f t="shared" si="0"/>
        <v/>
      </c>
      <c r="I35" s="48" t="str">
        <f t="shared" si="1"/>
        <v/>
      </c>
    </row>
    <row r="36" spans="2:10" ht="20.100000000000001" customHeight="1" x14ac:dyDescent="0.25">
      <c r="B36" s="25">
        <v>22</v>
      </c>
      <c r="C36" s="24"/>
      <c r="D36" s="9"/>
      <c r="E36" s="9"/>
      <c r="F36" s="9"/>
      <c r="G36" s="70"/>
      <c r="H36" s="54" t="str">
        <f t="shared" si="0"/>
        <v/>
      </c>
      <c r="I36" s="48" t="str">
        <f t="shared" si="1"/>
        <v/>
      </c>
    </row>
    <row r="37" spans="2:10" ht="20.100000000000001" customHeight="1" x14ac:dyDescent="0.25">
      <c r="B37" s="25">
        <v>23</v>
      </c>
      <c r="C37" s="24"/>
      <c r="D37" s="9"/>
      <c r="E37" s="9"/>
      <c r="F37" s="9"/>
      <c r="G37" s="70"/>
      <c r="H37" s="54" t="str">
        <f t="shared" si="0"/>
        <v/>
      </c>
      <c r="I37" s="48" t="str">
        <f t="shared" si="1"/>
        <v/>
      </c>
    </row>
    <row r="38" spans="2:10" ht="20.100000000000001" customHeight="1" x14ac:dyDescent="0.25">
      <c r="B38" s="25">
        <v>24</v>
      </c>
      <c r="C38" s="24"/>
      <c r="D38" s="9"/>
      <c r="E38" s="9"/>
      <c r="F38" s="9"/>
      <c r="G38" s="70"/>
      <c r="H38" s="54" t="str">
        <f t="shared" si="0"/>
        <v/>
      </c>
      <c r="I38" s="48" t="str">
        <f t="shared" si="1"/>
        <v/>
      </c>
    </row>
    <row r="39" spans="2:10" ht="20.100000000000001" customHeight="1" x14ac:dyDescent="0.25">
      <c r="B39" s="25">
        <v>25</v>
      </c>
      <c r="C39" s="24"/>
      <c r="D39" s="9"/>
      <c r="E39" s="9"/>
      <c r="F39" s="9"/>
      <c r="G39" s="70"/>
      <c r="H39" s="54" t="str">
        <f t="shared" si="0"/>
        <v/>
      </c>
      <c r="I39" s="48" t="str">
        <f t="shared" si="1"/>
        <v/>
      </c>
    </row>
    <row r="40" spans="2:10" ht="20.100000000000001" customHeight="1" x14ac:dyDescent="0.25">
      <c r="B40" s="25">
        <v>26</v>
      </c>
      <c r="C40" s="35"/>
      <c r="D40" s="36"/>
      <c r="E40" s="36"/>
      <c r="F40" s="36"/>
      <c r="G40" s="70"/>
      <c r="H40" s="54" t="str">
        <f t="shared" si="0"/>
        <v/>
      </c>
      <c r="I40" s="48" t="str">
        <f t="shared" si="1"/>
        <v/>
      </c>
    </row>
    <row r="41" spans="2:10" ht="20.100000000000001" customHeight="1" x14ac:dyDescent="0.25">
      <c r="B41" s="25">
        <v>27</v>
      </c>
      <c r="C41" s="24"/>
      <c r="D41" s="9"/>
      <c r="E41" s="9"/>
      <c r="F41" s="67"/>
      <c r="G41" s="71"/>
      <c r="H41" s="54" t="str">
        <f t="shared" si="0"/>
        <v/>
      </c>
      <c r="I41" s="48" t="str">
        <f t="shared" si="1"/>
        <v/>
      </c>
    </row>
    <row r="42" spans="2:10" ht="20.100000000000001" customHeight="1" x14ac:dyDescent="0.25">
      <c r="B42" s="25">
        <v>28</v>
      </c>
      <c r="C42" s="24"/>
      <c r="D42" s="9"/>
      <c r="E42" s="9"/>
      <c r="F42" s="67"/>
      <c r="G42" s="71"/>
      <c r="H42" s="54" t="str">
        <f t="shared" si="0"/>
        <v/>
      </c>
      <c r="I42" s="48" t="str">
        <f t="shared" si="1"/>
        <v/>
      </c>
    </row>
    <row r="43" spans="2:10" ht="20.100000000000001" customHeight="1" x14ac:dyDescent="0.25">
      <c r="B43" s="25">
        <v>29</v>
      </c>
      <c r="C43" s="24"/>
      <c r="D43" s="9"/>
      <c r="E43" s="9"/>
      <c r="F43" s="67"/>
      <c r="G43" s="71"/>
      <c r="H43" s="54" t="str">
        <f t="shared" si="0"/>
        <v/>
      </c>
      <c r="I43" s="48" t="str">
        <f t="shared" si="1"/>
        <v/>
      </c>
    </row>
    <row r="44" spans="2:10" ht="20.100000000000001" customHeight="1" x14ac:dyDescent="0.25">
      <c r="B44" s="49">
        <v>30</v>
      </c>
      <c r="C44" s="35"/>
      <c r="D44" s="36"/>
      <c r="E44" s="36"/>
      <c r="F44" s="68"/>
      <c r="G44" s="72"/>
      <c r="H44" s="54" t="str">
        <f t="shared" si="0"/>
        <v/>
      </c>
      <c r="I44" s="48" t="str">
        <f t="shared" si="1"/>
        <v/>
      </c>
    </row>
    <row r="45" spans="2:10" ht="28.5" customHeight="1" x14ac:dyDescent="0.25">
      <c r="B45" s="152" t="s">
        <v>352</v>
      </c>
      <c r="C45" s="152"/>
      <c r="D45" s="152"/>
      <c r="E45" s="152"/>
      <c r="F45" s="152"/>
      <c r="G45" s="152"/>
      <c r="H45" s="152"/>
      <c r="I45" s="47">
        <f>SUM(I15:I44)/1000</f>
        <v>0</v>
      </c>
    </row>
    <row r="47" spans="2:10" ht="52.8" x14ac:dyDescent="0.25">
      <c r="B47" s="119" t="s">
        <v>353</v>
      </c>
      <c r="C47" s="119"/>
      <c r="D47" s="119"/>
      <c r="E47" s="119"/>
      <c r="F47" s="119"/>
      <c r="G47" s="119"/>
      <c r="H47" s="119"/>
      <c r="I47" s="119"/>
      <c r="J47" s="73" t="s">
        <v>354</v>
      </c>
    </row>
  </sheetData>
  <sheetProtection algorithmName="SHA-512" hashValue="mqhN9Pt5Qq8tsVur2ieWxsGN1mjwiedW88Npsjq5SQUMp7BAQGo3SC+Ow8XcW3kmJEzAFXOaDyYPVLGOUc9I1g==" saltValue="R9MnodK9+P0+Krogr1c7cA==" spinCount="100000" sheet="1" objects="1" scenarios="1"/>
  <customSheetViews>
    <customSheetView guid="{7A802B78-2F27-4AA5-9FDF-9854BA5604DE}" scale="85" showGridLines="0" showRowCol="0">
      <selection activeCell="B1" sqref="B1:H1"/>
      <pageMargins left="0" right="0" top="0" bottom="0" header="0" footer="0"/>
      <pageSetup paperSize="9" orientation="portrait" r:id="rId1"/>
    </customSheetView>
    <customSheetView guid="{FF34D324-DDE0-4AE3-AE29-6F38AF82EE5D}" scale="85" showGridLines="0" topLeftCell="A25">
      <selection activeCell="D55" sqref="D55"/>
      <pageMargins left="0" right="0" top="0" bottom="0" header="0" footer="0"/>
      <pageSetup paperSize="9" orientation="portrait" r:id="rId2"/>
    </customSheetView>
    <customSheetView guid="{34D2EC0D-1ED8-49FD-9637-1F31F0420666}" showGridLines="0" topLeftCell="A7">
      <selection activeCell="M20" sqref="M20"/>
      <pageMargins left="0" right="0" top="0" bottom="0" header="0" footer="0"/>
      <pageSetup paperSize="9" orientation="portrait" r:id="rId3"/>
    </customSheetView>
  </customSheetViews>
  <mergeCells count="12">
    <mergeCell ref="B47:I47"/>
    <mergeCell ref="B45:H45"/>
    <mergeCell ref="B8:D8"/>
    <mergeCell ref="E8:F8"/>
    <mergeCell ref="B10:H10"/>
    <mergeCell ref="B12:M12"/>
    <mergeCell ref="B1:H1"/>
    <mergeCell ref="B5:D5"/>
    <mergeCell ref="B6:D6"/>
    <mergeCell ref="E6:F6"/>
    <mergeCell ref="B7:D7"/>
    <mergeCell ref="E7:F7"/>
  </mergeCells>
  <dataValidations count="2">
    <dataValidation type="list" allowBlank="1" showInputMessage="1" showErrorMessage="1" sqref="C15:C44" xr:uid="{00000000-0002-0000-0500-000000000000}">
      <formula1>equipment</formula1>
    </dataValidation>
    <dataValidation type="list" allowBlank="1" showInputMessage="1" showErrorMessage="1" sqref="D15:D44" xr:uid="{00000000-0002-0000-0500-000001000000}">
      <formula1>Refrigerant</formula1>
    </dataValidation>
  </dataValidation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0932C26CB86C4FA791782EC11F994E" ma:contentTypeVersion="18" ma:contentTypeDescription="Create a new document." ma:contentTypeScope="" ma:versionID="33abb06324423268274ce3caed605660">
  <xsd:schema xmlns:xsd="http://www.w3.org/2001/XMLSchema" xmlns:xs="http://www.w3.org/2001/XMLSchema" xmlns:p="http://schemas.microsoft.com/office/2006/metadata/properties" xmlns:ns2="e5dafe5f-4921-4e90-b291-d7c9f1978744" xmlns:ns3="52985c86-f8c2-4ffb-9ed4-056f10e7bf99" targetNamespace="http://schemas.microsoft.com/office/2006/metadata/properties" ma:root="true" ma:fieldsID="f4e50b120650974b067b3eec9067944c" ns2:_="" ns3:_="">
    <xsd:import namespace="e5dafe5f-4921-4e90-b291-d7c9f1978744"/>
    <xsd:import namespace="52985c86-f8c2-4ffb-9ed4-056f10e7bf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afe5f-4921-4e90-b291-d7c9f1978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f39ea20-3bab-4327-8f6b-3db4142d071e"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85c86-f8c2-4ffb-9ed4-056f10e7bf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71b23a-5fce-4da9-9150-57ae8890a66e}" ma:internalName="TaxCatchAll" ma:showField="CatchAllData" ma:web="52985c86-f8c2-4ffb-9ed4-056f10e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dafe5f-4921-4e90-b291-d7c9f1978744">
      <Terms xmlns="http://schemas.microsoft.com/office/infopath/2007/PartnerControls"/>
    </lcf76f155ced4ddcb4097134ff3c332f>
    <TaxCatchAll xmlns="52985c86-f8c2-4ffb-9ed4-056f10e7bf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85EE6-996B-4A26-9C9A-08812FD6D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afe5f-4921-4e90-b291-d7c9f1978744"/>
    <ds:schemaRef ds:uri="52985c86-f8c2-4ffb-9ed4-056f10e7b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8F5A4-F57E-419F-AC15-773369A0B39D}">
  <ds:schemaRefs>
    <ds:schemaRef ds:uri="http://schemas.microsoft.com/office/2006/metadata/properties"/>
    <ds:schemaRef ds:uri="http://schemas.microsoft.com/office/infopath/2007/PartnerControls"/>
    <ds:schemaRef ds:uri="e5dafe5f-4921-4e90-b291-d7c9f1978744"/>
    <ds:schemaRef ds:uri="52985c86-f8c2-4ffb-9ed4-056f10e7bf99"/>
  </ds:schemaRefs>
</ds:datastoreItem>
</file>

<file path=customXml/itemProps3.xml><?xml version="1.0" encoding="utf-8"?>
<ds:datastoreItem xmlns:ds="http://schemas.openxmlformats.org/officeDocument/2006/customXml" ds:itemID="{DD30550E-4CA4-4064-B421-201732F090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Disclaimer</vt:lpstr>
      <vt:lpstr>Instructions</vt:lpstr>
      <vt:lpstr>Change Log</vt:lpstr>
      <vt:lpstr>28.1 Refrigerant Impacts</vt:lpstr>
      <vt:lpstr>Properties</vt:lpstr>
      <vt:lpstr>Carbon Neutral Summary</vt:lpstr>
      <vt:lpstr>equipment</vt:lpstr>
      <vt:lpstr>leakage</vt:lpstr>
      <vt:lpstr>Properties</vt:lpstr>
      <vt:lpstr>Refrigerant</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rmilagre</dc:creator>
  <cp:keywords/>
  <dc:description/>
  <cp:lastModifiedBy>Alex Goryachev</cp:lastModifiedBy>
  <cp:revision/>
  <dcterms:created xsi:type="dcterms:W3CDTF">2013-05-20T04:40:54Z</dcterms:created>
  <dcterms:modified xsi:type="dcterms:W3CDTF">2025-06-25T02:40:01Z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0x010100760932C26CB86C4FA791782EC11F994E</vt:lpwstr>
  </property>
  <property fmtid="{D5CDD505-2E9C-101B-9397-08002B2CF9AE}" pid="3" name="Order">
    <vt:r8>16400</vt:r8>
  </property>
  <property fmtid="{D5CDD505-2E9C-101B-9397-08002B2CF9AE}" pid="4" name="MediaServiceImageTags">
    <vt:lpwstr/>
  </property>
</Properties>
</file>