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codeName="ThisWorkbook"/>
  <mc:AlternateContent xmlns:mc="http://schemas.openxmlformats.org/markup-compatibility/2006">
    <mc:Choice Requires="x15">
      <x15ac:absPath xmlns:x15ac="http://schemas.microsoft.com/office/spreadsheetml/2010/11/ac" url="https://nzgbc-my.sharepoint.com/personal/bhumika_mistry_nzgbc_org_nz/Documents/Documents/002_Work/01_Scorecard/"/>
    </mc:Choice>
  </mc:AlternateContent>
  <xr:revisionPtr revIDLastSave="0" documentId="8_{60AB819C-B528-44D2-933C-D6854F8FD465}" xr6:coauthVersionLast="47" xr6:coauthVersionMax="47" xr10:uidLastSave="{00000000-0000-0000-0000-000000000000}"/>
  <bookViews>
    <workbookView xWindow="28680" yWindow="-120" windowWidth="29040" windowHeight="15840" tabRatio="601" firstSheet="1" activeTab="4" xr2:uid="{00000000-000D-0000-FFFF-FFFF00000000}"/>
  </bookViews>
  <sheets>
    <sheet name="Disclaimer" sheetId="1" r:id="rId1"/>
    <sheet name="Change Log" sheetId="2" r:id="rId2"/>
    <sheet name="Instructions" sheetId="3" r:id="rId3"/>
    <sheet name="Project Input Sheet" sheetId="4" state="hidden" r:id="rId4"/>
    <sheet name="Design Scorecard" sheetId="9" r:id="rId5"/>
    <sheet name="Built Scorecard" sheetId="8" r:id="rId6"/>
  </sheets>
  <externalReferences>
    <externalReference r:id="rId7"/>
    <externalReference r:id="rId8"/>
    <externalReference r:id="rId9"/>
  </externalReferences>
  <definedNames>
    <definedName name="_xlnm._FilterDatabase" localSheetId="5" hidden="1">'Built Scorecard'!#REF!</definedName>
    <definedName name="_xlnm._FilterDatabase" localSheetId="4" hidden="1">'Design Scorecard'!#REF!</definedName>
    <definedName name="Are_Urinals_installed?" localSheetId="5">#REF!</definedName>
    <definedName name="Are_Urinals_installed?" localSheetId="4">#REF!</definedName>
    <definedName name="Are_Urinals_installed?">#REF!</definedName>
    <definedName name="ene1_fields" localSheetId="5">'[1]Building Input'!$C$7:$C$11,'[1]Building Input'!$C$14:$C$15,'[1]Building Input'!$C$17,'[1]Building Input'!$C$19:$C$28,'[1]Building Input'!$C$30:$C$34,'[1]Building Input'!$C$45,'[1]Building Input'!$C$47,'[1]Building Input'!#REF!</definedName>
    <definedName name="ene1_fields" localSheetId="4">'[1]Building Input'!$C$7:$C$11,'[1]Building Input'!$C$14:$C$15,'[1]Building Input'!$C$17,'[1]Building Input'!$C$19:$C$28,'[1]Building Input'!$C$30:$C$34,'[1]Building Input'!$C$45,'[1]Building Input'!$C$47,'[1]Building Input'!#REF!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 localSheetId="5">'[1]Building Input'!$C$7:$C$11,'[1]Building Input'!$C$14:$C$15,'[1]Building Input'!$C$17,'[1]Building Input'!$C$19:$C$28,'[1]Building Input'!$C$30:$C$34,'[1]Building Input'!$C$45,'[1]Building Input'!$C$47,'[1]Building Input'!#REF!</definedName>
    <definedName name="Enecon_fields" localSheetId="4">'[1]Building Input'!$C$7:$C$11,'[1]Building Input'!$C$14:$C$15,'[1]Building Input'!$C$17,'[1]Building Input'!$C$19:$C$28,'[1]Building Input'!$C$30:$C$34,'[1]Building Input'!$C$45,'[1]Building Input'!$C$47,'[1]Building Input'!#REF!</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Fields" localSheetId="5">'[2]Building Input'!$C$9:$C$13,'[2]Building Input'!#REF!,'[2]Building Input'!#REF!,'[2]Building Input'!#REF!,'[2]Building Input'!$C$17:$C$17,'[2]Building Input'!#REF!,'[2]Building Input'!#REF!,'[2]Building Input'!#REF!</definedName>
    <definedName name="Fields" localSheetId="4">'[2]Building Input'!$C$9:$C$13,'[2]Building Input'!#REF!,'[2]Building Input'!#REF!,'[2]Building Input'!#REF!,'[2]Building Input'!$C$17:$C$17,'[2]Building Input'!#REF!,'[2]Building Input'!#REF!,'[2]Building Input'!#REF!</definedName>
    <definedName name="Fields">'[2]Building Input'!$C$9:$C$13,'[2]Building Input'!#REF!,'[2]Building Input'!#REF!,'[2]Building Input'!#REF!,'[2]Building Input'!$C$17:$C$17,'[2]Building Input'!#REF!,'[2]Building Input'!#REF!,'[2]Building Input'!#REF!</definedName>
    <definedName name="fields2">'[3]Building Input'!$C$7:$C$11,'[3]Building Input'!$C$14:$C$15,'[3]Building Input'!$C$17,'[3]Building Input'!$C$19:$C$28,'[3]Building Input'!$C$35:$C$37,'[3]Building Input'!$C$39,'[3]Building Input'!$C$41,'[3]Building Input'!$C$43:$C$44</definedName>
    <definedName name="Fields3">'[3]Building Input'!$C$7:$C$11,'[3]Building Input'!$C$14:$C$15,'[3]Building Input'!$C$17,'[3]Building Input'!$C$19:$C$28,'[3]Building Input'!$C$35:$C$37,'[3]Building Input'!$C$39,'[3]Building Input'!$C$41,'[3]Building Input'!$C$43:$C$44</definedName>
    <definedName name="Headings" localSheetId="5">#REF!,#REF!,#REF!,#REF!,#REF!</definedName>
    <definedName name="Headings" localSheetId="4">#REF!,#REF!,#REF!,#REF!,#REF!</definedName>
    <definedName name="Headings">#REF!,#REF!,#REF!,#REF!,#REF!</definedName>
    <definedName name="Headings2">'[3]Transport Calculator'!$B$5:$B$11,'[3]Transport Calculator'!$C$5:$D$7,'[3]Transport Calculator'!$B$14:$B$20,'[3]Transport Calculator'!$C$14:$D$16,'[3]Transport Calculator'!$C$22:$D$22</definedName>
    <definedName name="HeadingsEC" localSheetId="5">#REF!,#REF!,#REF!,#REF!,#REF!</definedName>
    <definedName name="HeadingsEC" localSheetId="4">#REF!,#REF!,#REF!,#REF!,#REF!</definedName>
    <definedName name="HeadingsEC">#REF!,#REF!,#REF!,#REF!,#REF!</definedName>
    <definedName name="Headingsec2">'[3]Ecology Calculator'!$B$5,'[3]Ecology Calculator'!$B$7,'[3]Ecology Calculator'!$B$9:$F$10,'[3]Ecology Calculator'!$B$11:$B$31,'[3]Ecology Calculator'!$D$28:$F$31</definedName>
    <definedName name="Labels" localSheetId="5">#REF!,#REF!</definedName>
    <definedName name="Labels" localSheetId="4">#REF!,#REF!</definedName>
    <definedName name="Labels">#REF!,#REF!</definedName>
    <definedName name="method" localSheetId="5">#REF!</definedName>
    <definedName name="method" localSheetId="4">#REF!</definedName>
    <definedName name="method">#REF!</definedName>
    <definedName name="_xlnm.Print_Area" localSheetId="5">'Built Scorecard'!$F$27:$J$49</definedName>
    <definedName name="_xlnm.Print_Area" localSheetId="1">'Change Log'!$A$1:$F$15</definedName>
    <definedName name="_xlnm.Print_Area" localSheetId="4">'Design Scorecard'!$F$27:$J$49</definedName>
    <definedName name="_xlnm.Print_Area" localSheetId="0">Disclaimer!$A$2:$B$27</definedName>
    <definedName name="_xlnm.Print_Area" localSheetId="2">Instructions!$A$1:$F$23</definedName>
    <definedName name="_xlnm.Print_Area" localSheetId="3">'Project Input Sheet'!$A$1:$C$43</definedName>
    <definedName name="WhiteSpace" localSheetId="5">#REF!,#REF!</definedName>
    <definedName name="WhiteSpace" localSheetId="4">#REF!,#REF!</definedName>
    <definedName name="WhiteSpace">#REF!,#REF!</definedName>
    <definedName name="yes" localSheetId="5">#REF!</definedName>
    <definedName name="yes" localSheetId="4">#REF!</definedName>
    <definedName name="yes">#REF!</definedName>
    <definedName name="Z_5013EB9C_19BB_466B_9CDC_5A3743C1EB5F_.wvu.Cols" localSheetId="5" hidden="1">'Built Scorecard'!$A:$B,'Built Scorecard'!$O:$P,'Built Scorecard'!$V:$Y</definedName>
    <definedName name="Z_5013EB9C_19BB_466B_9CDC_5A3743C1EB5F_.wvu.Cols" localSheetId="4" hidden="1">'Design Scorecard'!$A:$B,'Design Scorecard'!$O:$P,'Design Scorecard'!$V:$Y</definedName>
    <definedName name="Z_5013EB9C_19BB_466B_9CDC_5A3743C1EB5F_.wvu.Cols" localSheetId="3" hidden="1">'Project Input Sheet'!$E:$E</definedName>
    <definedName name="Z_5013EB9C_19BB_466B_9CDC_5A3743C1EB5F_.wvu.PrintArea" localSheetId="5" hidden="1">'Built Scorecard'!$F$27:$J$49</definedName>
    <definedName name="Z_5013EB9C_19BB_466B_9CDC_5A3743C1EB5F_.wvu.PrintArea" localSheetId="1" hidden="1">'Change Log'!$A$1:$F$15</definedName>
    <definedName name="Z_5013EB9C_19BB_466B_9CDC_5A3743C1EB5F_.wvu.PrintArea" localSheetId="4" hidden="1">'Design Scorecard'!$F$27:$J$49</definedName>
    <definedName name="Z_5013EB9C_19BB_466B_9CDC_5A3743C1EB5F_.wvu.PrintArea" localSheetId="0" hidden="1">Disclaimer!$A$2:$B$27</definedName>
    <definedName name="Z_5013EB9C_19BB_466B_9CDC_5A3743C1EB5F_.wvu.PrintArea" localSheetId="2" hidden="1">Instructions!$A$1:$F$23</definedName>
    <definedName name="Z_5013EB9C_19BB_466B_9CDC_5A3743C1EB5F_.wvu.PrintArea" localSheetId="3" hidden="1">'Project Input Sheet'!$A$1:$C$43</definedName>
    <definedName name="Z_5013EB9C_19BB_466B_9CDC_5A3743C1EB5F_.wvu.Rows" localSheetId="5" hidden="1">'Built Scorecard'!$130:$135</definedName>
    <definedName name="Z_5013EB9C_19BB_466B_9CDC_5A3743C1EB5F_.wvu.Rows" localSheetId="4" hidden="1">'Design Scorecard'!$130:$135</definedName>
    <definedName name="Z_5013EB9C_19BB_466B_9CDC_5A3743C1EB5F_.wvu.Rows" localSheetId="3" hidden="1">'Project Input Sheet'!$1:$1</definedName>
  </definedNames>
  <calcPr calcId="191029"/>
  <customWorkbookViews>
    <customWorkbookView name="Devan Valenti - Personal View" guid="{5013EB9C-19BB-466B-9CDC-5A3743C1EB5F}" mergeInterval="0" personalView="1" maximized="1" xWindow="1916" yWindow="-4" windowWidth="1928" windowHeight="1208" tabRatio="601"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5" i="9" l="1"/>
  <c r="Q134" i="9"/>
  <c r="P134" i="9"/>
  <c r="O134" i="9"/>
  <c r="Q133" i="9"/>
  <c r="P133" i="9"/>
  <c r="O133" i="9"/>
  <c r="Q132" i="9"/>
  <c r="P132" i="9"/>
  <c r="R132" i="9" s="1"/>
  <c r="O132" i="9"/>
  <c r="Q131" i="9"/>
  <c r="P131" i="9"/>
  <c r="K116" i="9"/>
  <c r="M111" i="9"/>
  <c r="K111" i="9"/>
  <c r="L111" i="9" s="1"/>
  <c r="J111" i="9"/>
  <c r="N110" i="9"/>
  <c r="M110" i="9"/>
  <c r="N109" i="9"/>
  <c r="M109" i="9"/>
  <c r="N108" i="9"/>
  <c r="N111" i="9" s="1"/>
  <c r="M108" i="9"/>
  <c r="N107" i="9"/>
  <c r="M107" i="9"/>
  <c r="N106" i="9"/>
  <c r="M106" i="9"/>
  <c r="L106" i="9"/>
  <c r="K103" i="9"/>
  <c r="N102" i="9"/>
  <c r="M102" i="9"/>
  <c r="J102" i="9"/>
  <c r="A102" i="9"/>
  <c r="N101" i="9"/>
  <c r="M101" i="9"/>
  <c r="M103" i="9" s="1"/>
  <c r="J101" i="9"/>
  <c r="A101" i="9"/>
  <c r="N100" i="9"/>
  <c r="M100" i="9"/>
  <c r="L100" i="9"/>
  <c r="J100" i="9"/>
  <c r="J103" i="9" s="1"/>
  <c r="A100" i="9"/>
  <c r="J98" i="9" s="1"/>
  <c r="N99" i="9"/>
  <c r="N103" i="9" s="1"/>
  <c r="M99" i="9"/>
  <c r="K96" i="9"/>
  <c r="J96" i="9"/>
  <c r="N95" i="9"/>
  <c r="M95" i="9"/>
  <c r="N94" i="9"/>
  <c r="M94" i="9"/>
  <c r="N93" i="9"/>
  <c r="N96" i="9" s="1"/>
  <c r="M93" i="9"/>
  <c r="N92" i="9"/>
  <c r="M92" i="9"/>
  <c r="M96" i="9" s="1"/>
  <c r="L92" i="9"/>
  <c r="J91" i="9"/>
  <c r="K89" i="9"/>
  <c r="N88" i="9"/>
  <c r="M88" i="9"/>
  <c r="J88" i="9"/>
  <c r="N87" i="9"/>
  <c r="M87" i="9"/>
  <c r="L87" i="9"/>
  <c r="J87" i="9"/>
  <c r="N85" i="9"/>
  <c r="M85" i="9"/>
  <c r="N84" i="9"/>
  <c r="M84" i="9"/>
  <c r="J84" i="9"/>
  <c r="A84" i="9"/>
  <c r="N83" i="9"/>
  <c r="M83" i="9"/>
  <c r="J83" i="9"/>
  <c r="J89" i="9" s="1"/>
  <c r="A83" i="9"/>
  <c r="J80" i="9" s="1"/>
  <c r="N82" i="9"/>
  <c r="M82" i="9"/>
  <c r="J82" i="9"/>
  <c r="N81" i="9"/>
  <c r="N89" i="9" s="1"/>
  <c r="M81" i="9"/>
  <c r="M89" i="9" s="1"/>
  <c r="J81" i="9"/>
  <c r="M78" i="9"/>
  <c r="K78" i="9"/>
  <c r="J78" i="9"/>
  <c r="N77" i="9"/>
  <c r="M77" i="9"/>
  <c r="J77" i="9"/>
  <c r="N76" i="9"/>
  <c r="M76" i="9"/>
  <c r="J76" i="9"/>
  <c r="A76" i="9"/>
  <c r="N75" i="9"/>
  <c r="M75" i="9"/>
  <c r="J75" i="9"/>
  <c r="A75" i="9"/>
  <c r="J72" i="9" s="1"/>
  <c r="N74" i="9"/>
  <c r="M74" i="9"/>
  <c r="J74" i="9"/>
  <c r="A74" i="9"/>
  <c r="N73" i="9"/>
  <c r="N78" i="9" s="1"/>
  <c r="M73" i="9"/>
  <c r="J73" i="9"/>
  <c r="K70" i="9"/>
  <c r="N69" i="9"/>
  <c r="M69" i="9"/>
  <c r="J69" i="9"/>
  <c r="N68" i="9"/>
  <c r="M68" i="9"/>
  <c r="J68" i="9"/>
  <c r="N67" i="9"/>
  <c r="M67" i="9"/>
  <c r="J67" i="9"/>
  <c r="J64" i="9" s="1"/>
  <c r="A67" i="9"/>
  <c r="N66" i="9"/>
  <c r="N70" i="9" s="1"/>
  <c r="M66" i="9"/>
  <c r="M70" i="9" s="1"/>
  <c r="J66" i="9"/>
  <c r="N65" i="9"/>
  <c r="M65" i="9"/>
  <c r="J65" i="9"/>
  <c r="J70" i="9" s="1"/>
  <c r="K62" i="9"/>
  <c r="N61" i="9"/>
  <c r="M61" i="9"/>
  <c r="L61" i="9"/>
  <c r="N60" i="9"/>
  <c r="M60" i="9"/>
  <c r="L60" i="9"/>
  <c r="N59" i="9"/>
  <c r="M59" i="9"/>
  <c r="L59" i="9"/>
  <c r="J59" i="9"/>
  <c r="A59" i="9"/>
  <c r="N58" i="9"/>
  <c r="M58" i="9"/>
  <c r="L58" i="9"/>
  <c r="J58" i="9"/>
  <c r="A58" i="9"/>
  <c r="N57" i="9"/>
  <c r="M57" i="9"/>
  <c r="L57" i="9"/>
  <c r="J57" i="9"/>
  <c r="J54" i="9" s="1"/>
  <c r="J62" i="9" s="1"/>
  <c r="A57" i="9"/>
  <c r="N56" i="9"/>
  <c r="M56" i="9"/>
  <c r="L56" i="9"/>
  <c r="J56" i="9"/>
  <c r="A56" i="9"/>
  <c r="N55" i="9"/>
  <c r="M55" i="9"/>
  <c r="L55" i="9"/>
  <c r="N54" i="9"/>
  <c r="M54" i="9"/>
  <c r="K54" i="9"/>
  <c r="L54" i="9" s="1"/>
  <c r="A54" i="9"/>
  <c r="J51" i="9" s="1"/>
  <c r="N53" i="9"/>
  <c r="N62" i="9" s="1"/>
  <c r="M53" i="9"/>
  <c r="M62" i="9" s="1"/>
  <c r="L53" i="9"/>
  <c r="N52" i="9"/>
  <c r="M52" i="9"/>
  <c r="K49" i="9"/>
  <c r="N48" i="9"/>
  <c r="M48" i="9"/>
  <c r="N47" i="9"/>
  <c r="M47" i="9"/>
  <c r="J47" i="9"/>
  <c r="N46" i="9"/>
  <c r="M46" i="9"/>
  <c r="J46" i="9"/>
  <c r="N45" i="9"/>
  <c r="M45" i="9"/>
  <c r="J45" i="9"/>
  <c r="A45" i="9"/>
  <c r="N44" i="9"/>
  <c r="M44" i="9"/>
  <c r="N43" i="9"/>
  <c r="M43" i="9"/>
  <c r="J43" i="9"/>
  <c r="A43" i="9"/>
  <c r="N42" i="9"/>
  <c r="M42" i="9"/>
  <c r="J42" i="9"/>
  <c r="A42" i="9"/>
  <c r="N41" i="9"/>
  <c r="M41" i="9"/>
  <c r="J41" i="9"/>
  <c r="A41" i="9"/>
  <c r="N40" i="9"/>
  <c r="M40" i="9"/>
  <c r="L40" i="9"/>
  <c r="J40" i="9"/>
  <c r="A40" i="9"/>
  <c r="N39" i="9"/>
  <c r="M39" i="9"/>
  <c r="L39" i="9"/>
  <c r="J39" i="9"/>
  <c r="A39" i="9"/>
  <c r="N38" i="9"/>
  <c r="M38" i="9"/>
  <c r="N37" i="9"/>
  <c r="M37" i="9"/>
  <c r="L37" i="9"/>
  <c r="J37" i="9"/>
  <c r="A37" i="9"/>
  <c r="N36" i="9"/>
  <c r="M36" i="9"/>
  <c r="L36" i="9"/>
  <c r="J36" i="9"/>
  <c r="A36" i="9"/>
  <c r="N35" i="9"/>
  <c r="M35" i="9"/>
  <c r="L35" i="9"/>
  <c r="J35" i="9"/>
  <c r="A35" i="9"/>
  <c r="N34" i="9"/>
  <c r="N49" i="9" s="1"/>
  <c r="M34" i="9"/>
  <c r="M49" i="9" s="1"/>
  <c r="N33" i="9"/>
  <c r="M33" i="9"/>
  <c r="J33" i="9"/>
  <c r="A33" i="9"/>
  <c r="N32" i="9"/>
  <c r="M32" i="9"/>
  <c r="J32" i="9"/>
  <c r="A32" i="9"/>
  <c r="N31" i="9"/>
  <c r="M31" i="9"/>
  <c r="J31" i="9"/>
  <c r="A31" i="9"/>
  <c r="N30" i="9"/>
  <c r="M30" i="9"/>
  <c r="J30" i="9"/>
  <c r="A30" i="9"/>
  <c r="N29" i="9"/>
  <c r="M29" i="9"/>
  <c r="J29" i="9"/>
  <c r="A29" i="9"/>
  <c r="N28" i="9"/>
  <c r="M28" i="9"/>
  <c r="J28" i="9"/>
  <c r="J49" i="9" s="1"/>
  <c r="A28" i="9"/>
  <c r="J27" i="9" s="1"/>
  <c r="K25" i="9"/>
  <c r="K114" i="9" s="1"/>
  <c r="N24" i="9"/>
  <c r="M24" i="9"/>
  <c r="J24" i="9"/>
  <c r="N23" i="9"/>
  <c r="M23" i="9"/>
  <c r="J23" i="9"/>
  <c r="J25" i="9" s="1"/>
  <c r="N22" i="9"/>
  <c r="M22" i="9"/>
  <c r="L22" i="9"/>
  <c r="N21" i="9"/>
  <c r="M21" i="9"/>
  <c r="L21" i="9"/>
  <c r="N20" i="9"/>
  <c r="M20" i="9"/>
  <c r="N19" i="9"/>
  <c r="M19" i="9"/>
  <c r="L19" i="9"/>
  <c r="N18" i="9"/>
  <c r="M18" i="9"/>
  <c r="N17" i="9"/>
  <c r="M17" i="9"/>
  <c r="L17" i="9"/>
  <c r="N16" i="9"/>
  <c r="M16" i="9"/>
  <c r="L16" i="9"/>
  <c r="N15" i="9"/>
  <c r="M15" i="9"/>
  <c r="L15" i="9"/>
  <c r="N14" i="9"/>
  <c r="M14" i="9"/>
  <c r="M25" i="9" s="1"/>
  <c r="L14" i="9"/>
  <c r="N13" i="9"/>
  <c r="M13" i="9"/>
  <c r="L13" i="9"/>
  <c r="N12" i="9"/>
  <c r="M12" i="9"/>
  <c r="L12" i="9"/>
  <c r="N11" i="9"/>
  <c r="M11" i="9"/>
  <c r="L11" i="9"/>
  <c r="N10" i="9"/>
  <c r="M10" i="9"/>
  <c r="L10" i="9"/>
  <c r="N9" i="9"/>
  <c r="M9" i="9"/>
  <c r="N8" i="9"/>
  <c r="N25" i="9" s="1"/>
  <c r="M8" i="9"/>
  <c r="N65" i="8"/>
  <c r="M65" i="8"/>
  <c r="K70" i="8"/>
  <c r="J69" i="8"/>
  <c r="J68" i="8"/>
  <c r="J67" i="8"/>
  <c r="J66" i="8"/>
  <c r="J65" i="8"/>
  <c r="K54" i="8"/>
  <c r="K62" i="8" s="1"/>
  <c r="N24" i="8"/>
  <c r="M24" i="8"/>
  <c r="N58" i="8"/>
  <c r="N57" i="8"/>
  <c r="N56" i="8"/>
  <c r="N55" i="8"/>
  <c r="M58" i="8"/>
  <c r="M57" i="8"/>
  <c r="M56" i="8"/>
  <c r="M55" i="8"/>
  <c r="N95" i="8"/>
  <c r="M95" i="8"/>
  <c r="R135" i="9" l="1"/>
  <c r="P4" i="9" s="1"/>
  <c r="R133" i="9"/>
  <c r="A114" i="9"/>
  <c r="J114" i="9" s="1"/>
  <c r="J4" i="9" s="1"/>
  <c r="J7" i="9"/>
  <c r="J70" i="8"/>
  <c r="J96" i="8"/>
  <c r="K96" i="8"/>
  <c r="K89" i="8"/>
  <c r="K78" i="8"/>
  <c r="K49" i="8"/>
  <c r="N114" i="9" l="1"/>
  <c r="N4" i="9" s="1"/>
  <c r="M114" i="9"/>
  <c r="M4" i="9" s="1"/>
  <c r="K115" i="9"/>
  <c r="K117" i="9" s="1"/>
  <c r="K4" i="9" s="1"/>
  <c r="G4" i="9" s="1"/>
  <c r="Q135" i="8"/>
  <c r="Q134" i="8"/>
  <c r="P134" i="8"/>
  <c r="O134" i="8"/>
  <c r="Q133" i="8"/>
  <c r="P133" i="8"/>
  <c r="O133" i="8"/>
  <c r="Q132" i="8"/>
  <c r="P132" i="8"/>
  <c r="O132" i="8"/>
  <c r="Q131" i="8"/>
  <c r="P131" i="8"/>
  <c r="K111" i="8"/>
  <c r="K116" i="8" s="1"/>
  <c r="J111" i="8"/>
  <c r="N110" i="8"/>
  <c r="M110" i="8"/>
  <c r="N109" i="8"/>
  <c r="M109" i="8"/>
  <c r="N108" i="8"/>
  <c r="M108" i="8"/>
  <c r="N107" i="8"/>
  <c r="M107" i="8"/>
  <c r="N106" i="8"/>
  <c r="M106" i="8"/>
  <c r="L106" i="8"/>
  <c r="K103" i="8"/>
  <c r="N102" i="8"/>
  <c r="M102" i="8"/>
  <c r="J102" i="8"/>
  <c r="A102" i="8"/>
  <c r="N101" i="8"/>
  <c r="M101" i="8"/>
  <c r="J101" i="8"/>
  <c r="A101" i="8"/>
  <c r="N100" i="8"/>
  <c r="M100" i="8"/>
  <c r="L100" i="8"/>
  <c r="J100" i="8"/>
  <c r="A100" i="8"/>
  <c r="N99" i="8"/>
  <c r="M99" i="8"/>
  <c r="N94" i="8"/>
  <c r="M94" i="8"/>
  <c r="N93" i="8"/>
  <c r="M93" i="8"/>
  <c r="N92" i="8"/>
  <c r="M92" i="8"/>
  <c r="L92" i="8"/>
  <c r="J91" i="8"/>
  <c r="N88" i="8"/>
  <c r="M88" i="8"/>
  <c r="J88" i="8"/>
  <c r="N87" i="8"/>
  <c r="M87" i="8"/>
  <c r="L87" i="8"/>
  <c r="J87" i="8"/>
  <c r="N85" i="8"/>
  <c r="M85" i="8"/>
  <c r="N84" i="8"/>
  <c r="M84" i="8"/>
  <c r="J84" i="8"/>
  <c r="A84" i="8"/>
  <c r="N83" i="8"/>
  <c r="M83" i="8"/>
  <c r="J83" i="8"/>
  <c r="A83" i="8"/>
  <c r="N82" i="8"/>
  <c r="M82" i="8"/>
  <c r="J82" i="8"/>
  <c r="N81" i="8"/>
  <c r="M81" i="8"/>
  <c r="J81" i="8"/>
  <c r="N77" i="8"/>
  <c r="M77" i="8"/>
  <c r="J77" i="8"/>
  <c r="N76" i="8"/>
  <c r="M76" i="8"/>
  <c r="J76" i="8"/>
  <c r="A76" i="8"/>
  <c r="N75" i="8"/>
  <c r="M75" i="8"/>
  <c r="J75" i="8"/>
  <c r="A75" i="8"/>
  <c r="N74" i="8"/>
  <c r="M74" i="8"/>
  <c r="J74" i="8"/>
  <c r="A74" i="8"/>
  <c r="N73" i="8"/>
  <c r="M73" i="8"/>
  <c r="J73" i="8"/>
  <c r="N69" i="8"/>
  <c r="M69" i="8"/>
  <c r="N68" i="8"/>
  <c r="M68" i="8"/>
  <c r="N67" i="8"/>
  <c r="M67" i="8"/>
  <c r="A67" i="8"/>
  <c r="N66" i="8"/>
  <c r="M66" i="8"/>
  <c r="N61" i="8"/>
  <c r="M61" i="8"/>
  <c r="L61" i="8"/>
  <c r="N60" i="8"/>
  <c r="M60" i="8"/>
  <c r="L60" i="8"/>
  <c r="N59" i="8"/>
  <c r="M59" i="8"/>
  <c r="L59" i="8"/>
  <c r="J59" i="8"/>
  <c r="A59" i="8"/>
  <c r="L58" i="8"/>
  <c r="J58" i="8"/>
  <c r="A58" i="8"/>
  <c r="L57" i="8"/>
  <c r="J57" i="8"/>
  <c r="A57" i="8"/>
  <c r="L56" i="8"/>
  <c r="J56" i="8"/>
  <c r="A56" i="8"/>
  <c r="L55" i="8"/>
  <c r="N54" i="8"/>
  <c r="M54" i="8"/>
  <c r="A54" i="8"/>
  <c r="N53" i="8"/>
  <c r="M53" i="8"/>
  <c r="L53" i="8"/>
  <c r="N52" i="8"/>
  <c r="M52" i="8"/>
  <c r="N48" i="8"/>
  <c r="M48" i="8"/>
  <c r="N47" i="8"/>
  <c r="M47" i="8"/>
  <c r="J47" i="8"/>
  <c r="N46" i="8"/>
  <c r="M46" i="8"/>
  <c r="J46" i="8"/>
  <c r="N45" i="8"/>
  <c r="M45" i="8"/>
  <c r="J45" i="8"/>
  <c r="A45" i="8"/>
  <c r="N44" i="8"/>
  <c r="M44" i="8"/>
  <c r="N43" i="8"/>
  <c r="M43" i="8"/>
  <c r="J43" i="8"/>
  <c r="A43" i="8"/>
  <c r="N42" i="8"/>
  <c r="M42" i="8"/>
  <c r="J42" i="8"/>
  <c r="A42" i="8"/>
  <c r="N41" i="8"/>
  <c r="M41" i="8"/>
  <c r="J41" i="8"/>
  <c r="A41" i="8"/>
  <c r="N40" i="8"/>
  <c r="M40" i="8"/>
  <c r="L40" i="8"/>
  <c r="J40" i="8"/>
  <c r="A40" i="8"/>
  <c r="N39" i="8"/>
  <c r="M39" i="8"/>
  <c r="L39" i="8"/>
  <c r="J39" i="8"/>
  <c r="A39" i="8"/>
  <c r="N38" i="8"/>
  <c r="M38" i="8"/>
  <c r="N37" i="8"/>
  <c r="M37" i="8"/>
  <c r="L37" i="8"/>
  <c r="J37" i="8"/>
  <c r="A37" i="8"/>
  <c r="N36" i="8"/>
  <c r="M36" i="8"/>
  <c r="L36" i="8"/>
  <c r="J36" i="8"/>
  <c r="A36" i="8"/>
  <c r="N35" i="8"/>
  <c r="M35" i="8"/>
  <c r="L35" i="8"/>
  <c r="J35" i="8"/>
  <c r="A35" i="8"/>
  <c r="N34" i="8"/>
  <c r="M34" i="8"/>
  <c r="N33" i="8"/>
  <c r="M33" i="8"/>
  <c r="J33" i="8"/>
  <c r="A33" i="8"/>
  <c r="N32" i="8"/>
  <c r="M32" i="8"/>
  <c r="J32" i="8"/>
  <c r="A32" i="8"/>
  <c r="N31" i="8"/>
  <c r="M31" i="8"/>
  <c r="J31" i="8"/>
  <c r="A31" i="8"/>
  <c r="N30" i="8"/>
  <c r="M30" i="8"/>
  <c r="J30" i="8"/>
  <c r="A30" i="8"/>
  <c r="N29" i="8"/>
  <c r="M29" i="8"/>
  <c r="J29" i="8"/>
  <c r="A29" i="8"/>
  <c r="N28" i="8"/>
  <c r="M28" i="8"/>
  <c r="J28" i="8"/>
  <c r="A28" i="8"/>
  <c r="K25" i="8"/>
  <c r="J24" i="8"/>
  <c r="N23" i="8"/>
  <c r="M23" i="8"/>
  <c r="J23" i="8"/>
  <c r="N22" i="8"/>
  <c r="M22" i="8"/>
  <c r="L22" i="8"/>
  <c r="N21" i="8"/>
  <c r="M21" i="8"/>
  <c r="L21" i="8"/>
  <c r="N20" i="8"/>
  <c r="M20" i="8"/>
  <c r="N19" i="8"/>
  <c r="M19" i="8"/>
  <c r="L19" i="8"/>
  <c r="N18" i="8"/>
  <c r="M18" i="8"/>
  <c r="N17" i="8"/>
  <c r="M17" i="8"/>
  <c r="L17" i="8"/>
  <c r="N16" i="8"/>
  <c r="M16" i="8"/>
  <c r="L16" i="8"/>
  <c r="N15" i="8"/>
  <c r="M15" i="8"/>
  <c r="L15" i="8"/>
  <c r="N14" i="8"/>
  <c r="M14" i="8"/>
  <c r="L14" i="8"/>
  <c r="N13" i="8"/>
  <c r="M13" i="8"/>
  <c r="L13" i="8"/>
  <c r="N12" i="8"/>
  <c r="M12" i="8"/>
  <c r="L12" i="8"/>
  <c r="N11" i="8"/>
  <c r="M11" i="8"/>
  <c r="L11" i="8"/>
  <c r="N10" i="8"/>
  <c r="M10" i="8"/>
  <c r="L10" i="8"/>
  <c r="N9" i="8"/>
  <c r="M9" i="8"/>
  <c r="N8" i="8"/>
  <c r="M8" i="8"/>
  <c r="J98" i="8" l="1"/>
  <c r="J103" i="8"/>
  <c r="J72" i="8"/>
  <c r="N111" i="8"/>
  <c r="J80" i="8"/>
  <c r="J25" i="8"/>
  <c r="J64" i="8"/>
  <c r="J78" i="8"/>
  <c r="M111" i="8"/>
  <c r="M25" i="8"/>
  <c r="N25" i="8"/>
  <c r="N103" i="8"/>
  <c r="M96" i="8"/>
  <c r="N96" i="8"/>
  <c r="N89" i="8"/>
  <c r="M70" i="8"/>
  <c r="N62" i="8"/>
  <c r="M62" i="8"/>
  <c r="N49" i="8"/>
  <c r="K114" i="8"/>
  <c r="L54" i="8"/>
  <c r="J27" i="8"/>
  <c r="N70" i="8"/>
  <c r="N78" i="8"/>
  <c r="J89" i="8"/>
  <c r="J49" i="8"/>
  <c r="M103" i="8"/>
  <c r="M49" i="8"/>
  <c r="M78" i="8"/>
  <c r="M89" i="8"/>
  <c r="R132" i="8"/>
  <c r="R133" i="8" s="1"/>
  <c r="J51" i="8"/>
  <c r="J54" i="8"/>
  <c r="J62" i="8" s="1"/>
  <c r="J7" i="8"/>
  <c r="A114" i="8"/>
  <c r="J114" i="8" s="1"/>
  <c r="J4" i="8" s="1"/>
  <c r="L111" i="8"/>
  <c r="R135" i="8" l="1"/>
  <c r="P4" i="8" s="1"/>
  <c r="M114" i="8"/>
  <c r="M4" i="8" s="1"/>
  <c r="N114" i="8"/>
  <c r="N4" i="8" s="1"/>
  <c r="K115" i="8"/>
  <c r="K117" i="8" s="1"/>
  <c r="K4" i="8" s="1"/>
  <c r="G4" i="8" s="1"/>
  <c r="C2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J70" authorId="0" shapeId="0" xr:uid="{5AD4DC2A-3D1E-40AA-B4F7-C354F113E209}">
      <text>
        <r>
          <rPr>
            <sz val="14"/>
            <color indexed="81"/>
            <rFont val="Tahoma"/>
            <family val="2"/>
          </rPr>
          <t>This is the maximum number of points available for the project dependent on the credit pathway selected.</t>
        </r>
      </text>
    </comment>
    <comment ref="J89" authorId="0" shapeId="0" xr:uid="{A154446C-45C9-49DE-962D-F77FA9D6137E}">
      <text>
        <r>
          <rPr>
            <sz val="14"/>
            <color indexed="81"/>
            <rFont val="Arial"/>
            <family val="2"/>
            <scheme val="major"/>
          </rPr>
          <t xml:space="preserve">This is the maximum number of points available for the project dependent on the credit pathways selected.
</t>
        </r>
      </text>
    </comment>
    <comment ref="J96" authorId="0" shapeId="0" xr:uid="{52D52DE9-133B-4422-A535-19E4B92E368C}">
      <text>
        <r>
          <rPr>
            <sz val="14"/>
            <color indexed="81"/>
            <rFont val="Tahoma"/>
            <family val="2"/>
          </rPr>
          <t>The total number of points available in the Land Use &amp; Ecology category is 5. Any combination of criteria may be claimed in this credit to a maximum of 5 points.</t>
        </r>
      </text>
    </comment>
    <comment ref="K111" authorId="0" shapeId="0" xr:uid="{9E5E8155-0003-4D5B-891B-4CD1CAFE8575}">
      <text>
        <r>
          <rPr>
            <sz val="14"/>
            <color indexed="81"/>
            <rFont val="Arial"/>
            <family val="2"/>
            <scheme val="major"/>
          </rPr>
          <t>A maximum of 10 points can be awarded in the Innovation category.</t>
        </r>
      </text>
    </comment>
    <comment ref="K115" authorId="0" shapeId="0" xr:uid="{C1096E77-A12B-415B-B6B9-2A2793D12E4C}">
      <text>
        <r>
          <rPr>
            <sz val="14"/>
            <color indexed="81"/>
            <rFont val="Tahoma"/>
            <family val="2"/>
          </rPr>
          <t xml:space="preserve">This is the core number of points targeted divided by the core number of points available. </t>
        </r>
      </text>
    </comment>
    <comment ref="K117" authorId="0" shapeId="0" xr:uid="{0D1CFB00-6284-4913-9B2F-D22480B5DA93}">
      <text>
        <r>
          <rPr>
            <sz val="14"/>
            <color indexed="81"/>
            <rFont val="Tahoma"/>
            <family val="2"/>
          </rPr>
          <t xml:space="preserve">This is the core score plus the Innovation points targeted. See the Introductions section of the Submission Guidelines for additional detail.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J70" authorId="0" shapeId="0" xr:uid="{4015F7D1-B3A1-4780-85AD-28C14772247D}">
      <text>
        <r>
          <rPr>
            <sz val="14"/>
            <color indexed="81"/>
            <rFont val="Tahoma"/>
            <family val="2"/>
          </rPr>
          <t>This is the maximum number of points available for the project dependent on the credit pathway selected.</t>
        </r>
      </text>
    </comment>
    <comment ref="J89" authorId="0" shapeId="0" xr:uid="{A086767D-1D33-484D-94A3-51C6944EA671}">
      <text>
        <r>
          <rPr>
            <sz val="14"/>
            <color indexed="81"/>
            <rFont val="Arial"/>
            <family val="2"/>
            <scheme val="major"/>
          </rPr>
          <t xml:space="preserve">This is the maximum number of points available for the project dependent on the credit pathways selected.
</t>
        </r>
      </text>
    </comment>
    <comment ref="J96" authorId="0" shapeId="0" xr:uid="{E4D345AF-CEE1-4BD5-B660-EE8399FA7BF0}">
      <text>
        <r>
          <rPr>
            <sz val="14"/>
            <color indexed="81"/>
            <rFont val="Tahoma"/>
            <family val="2"/>
          </rPr>
          <t>The total number of points available in the Land Use &amp; Ecology category is 5. Any combination of criteria may be claimed in this credit to a maximum of 5 points.</t>
        </r>
      </text>
    </comment>
    <comment ref="K111" authorId="0" shapeId="0" xr:uid="{FA3C23FE-C1A6-49E3-9202-A2B37E29F4E2}">
      <text>
        <r>
          <rPr>
            <sz val="14"/>
            <color indexed="81"/>
            <rFont val="Arial"/>
            <family val="2"/>
            <scheme val="major"/>
          </rPr>
          <t>A maximum of 10 points can be awarded in the Innovation category.</t>
        </r>
      </text>
    </comment>
    <comment ref="K115" authorId="0" shapeId="0" xr:uid="{197F611D-ED7B-4532-B23A-093C37B7734B}">
      <text>
        <r>
          <rPr>
            <sz val="14"/>
            <color indexed="81"/>
            <rFont val="Tahoma"/>
            <family val="2"/>
          </rPr>
          <t xml:space="preserve">This is the core number of points targeted divided by the core number of points available. </t>
        </r>
      </text>
    </comment>
    <comment ref="K117" authorId="0" shapeId="0" xr:uid="{5CF32735-6352-4259-B59E-0420998E44D4}">
      <text>
        <r>
          <rPr>
            <sz val="14"/>
            <color indexed="81"/>
            <rFont val="Tahoma"/>
            <family val="2"/>
          </rPr>
          <t xml:space="preserve">This is the core score plus the Innovation points targeted. See the Introductions section of the Submission Guidelines for additional detail.
</t>
        </r>
      </text>
    </comment>
  </commentList>
</comments>
</file>

<file path=xl/sharedStrings.xml><?xml version="1.0" encoding="utf-8"?>
<sst xmlns="http://schemas.openxmlformats.org/spreadsheetml/2006/main" count="584" uniqueCount="279">
  <si>
    <t>Management</t>
  </si>
  <si>
    <t>Indoor Environment Quality</t>
  </si>
  <si>
    <t>Energy</t>
  </si>
  <si>
    <t>Transport</t>
  </si>
  <si>
    <t>Water</t>
  </si>
  <si>
    <t>Materials</t>
  </si>
  <si>
    <t>Emissions</t>
  </si>
  <si>
    <t>Lighting Comfort</t>
  </si>
  <si>
    <t>Acoustic Comfort</t>
  </si>
  <si>
    <t>Thermal Comfort</t>
  </si>
  <si>
    <t>Potable Water</t>
  </si>
  <si>
    <t>Land Use &amp; Ecology</t>
  </si>
  <si>
    <t>Light Pollution</t>
  </si>
  <si>
    <t>CATEGORY / CREDIT</t>
  </si>
  <si>
    <t>CREDIT CRITERIA</t>
  </si>
  <si>
    <t>POINTS TARGETED</t>
  </si>
  <si>
    <t>Innovation</t>
  </si>
  <si>
    <t>Green Star Accredited Professional</t>
  </si>
  <si>
    <t>Commissioning and Tuning</t>
  </si>
  <si>
    <t>Visual Comfort</t>
  </si>
  <si>
    <t>Accredited Professional</t>
  </si>
  <si>
    <t>Services and Maintainability Review</t>
  </si>
  <si>
    <t>Independent Commissioning Agent</t>
  </si>
  <si>
    <t>Ventilation System Attributes</t>
  </si>
  <si>
    <t>General Illuminance and Glare Reduction</t>
  </si>
  <si>
    <t>Glare Reduction</t>
  </si>
  <si>
    <t>Daylight</t>
  </si>
  <si>
    <t>Views</t>
  </si>
  <si>
    <t>Low Emission Vehicle Infrastructure</t>
  </si>
  <si>
    <t>Active Transport Facilities</t>
  </si>
  <si>
    <t>Comparative Life Cycle Assessment</t>
  </si>
  <si>
    <t>Minimum Lighting Comfort</t>
  </si>
  <si>
    <t>Sustainable Sites</t>
  </si>
  <si>
    <t>Microbial Control</t>
  </si>
  <si>
    <t>Refrigerant Impacts</t>
  </si>
  <si>
    <t>Internal Noise Levels</t>
  </si>
  <si>
    <t>Advanced Thermal Comfort</t>
  </si>
  <si>
    <t>Reverberation</t>
  </si>
  <si>
    <t>Metering and Monitoring</t>
  </si>
  <si>
    <t>Commitment to Performance</t>
  </si>
  <si>
    <t>Operational Waste</t>
  </si>
  <si>
    <t>OUTCOME</t>
  </si>
  <si>
    <t>Surface Illuminance</t>
  </si>
  <si>
    <t>Sustainable Products</t>
  </si>
  <si>
    <t>AIM OF THE CREDIT / SELECTION</t>
  </si>
  <si>
    <t>To recognise practices that encourage building owners, building occupants and facilities management teams to set targets and monitor environmental performance in a collaborative way.</t>
  </si>
  <si>
    <t>To recognise the implementation of effective energy and water metering and monitoring systems.</t>
  </si>
  <si>
    <t>Total</t>
  </si>
  <si>
    <t>x</t>
  </si>
  <si>
    <t>POINTS AVAILABLE</t>
  </si>
  <si>
    <t>NSW</t>
  </si>
  <si>
    <t>ACT</t>
  </si>
  <si>
    <t>NT</t>
  </si>
  <si>
    <t>QLD</t>
  </si>
  <si>
    <t>SA</t>
  </si>
  <si>
    <t>Postcode:</t>
  </si>
  <si>
    <t>TAS</t>
  </si>
  <si>
    <t>State:</t>
  </si>
  <si>
    <t>VIC</t>
  </si>
  <si>
    <t>WA</t>
  </si>
  <si>
    <t>Applicant Details</t>
  </si>
  <si>
    <t>Applicant:</t>
  </si>
  <si>
    <t>Contact Person:</t>
  </si>
  <si>
    <t>Project:</t>
  </si>
  <si>
    <t>CODE</t>
  </si>
  <si>
    <t>Greenhouse Gas Emissions</t>
  </si>
  <si>
    <t>Conditional Requirement: Prescriptive Pathway</t>
  </si>
  <si>
    <t>To recognise projects that provide high air quality to occupants.</t>
  </si>
  <si>
    <t>To reward projects that provide appropriate and comfortable acoustic conditions for occupants.</t>
  </si>
  <si>
    <t>To encourage and recognise well-lit spaces that provide a high degree of comfort to users.</t>
  </si>
  <si>
    <t>To recognise the delivery of well-lit spaces that provide high levels of visual comfort to building occupants.</t>
  </si>
  <si>
    <t>To recognise projects that safeguard occupant health through the reduction in internal air pollutant levels.</t>
  </si>
  <si>
    <t>To encourage and recognise projects that achieve high levels of thermal comfort.</t>
  </si>
  <si>
    <t>Total Points Awarded</t>
  </si>
  <si>
    <t>Authorisation, Acknowledgement and Disclaimer</t>
  </si>
  <si>
    <t>Project Team Details</t>
  </si>
  <si>
    <t>Architect</t>
  </si>
  <si>
    <t>Acoustic Consultant</t>
  </si>
  <si>
    <t>ESD Consultant</t>
  </si>
  <si>
    <t>Landscaping Consultant</t>
  </si>
  <si>
    <t>Local Planning Authority</t>
  </si>
  <si>
    <t>Main Contractor</t>
  </si>
  <si>
    <t>Project Manager</t>
  </si>
  <si>
    <t>Quantity Surveyor</t>
  </si>
  <si>
    <t>Structural/Civil Engineer</t>
  </si>
  <si>
    <t>Company/Organisation</t>
  </si>
  <si>
    <t>Complies</t>
  </si>
  <si>
    <t>Does not comply</t>
  </si>
  <si>
    <t>Sustainable Transport</t>
  </si>
  <si>
    <t>Performance Pathway</t>
  </si>
  <si>
    <t>Light Pollution to Night Sky</t>
  </si>
  <si>
    <t>To reward projects that minimise light pollution.</t>
  </si>
  <si>
    <t>To recognise projects that implement systems to minimise the impacts associated with harmful microbes in building systems.</t>
  </si>
  <si>
    <t>To encourage operational practices that minimise the environmental impacts of refrigeration equipment.</t>
  </si>
  <si>
    <t>Innovative Technology or Process</t>
  </si>
  <si>
    <t>Market Transformation</t>
  </si>
  <si>
    <t>Improving on Green Star Benchmarks</t>
  </si>
  <si>
    <t>Innovation Challenge</t>
  </si>
  <si>
    <t>Global Sustainability</t>
  </si>
  <si>
    <t>The project meets the aims of an existing credit using a technology or process that is considered innovative in Australia or the world.</t>
  </si>
  <si>
    <t>The project has undertaken a sustainability initiative that substantially contributes to the broader market transformation towards sustainable development in Australia or in the world.</t>
  </si>
  <si>
    <t>The project has achieved full points in a Green Star credit and demonstrates a substantial improvement on the benchmark required to achieve full points.</t>
  </si>
  <si>
    <t>Where the project addresses an sustainability issue not included within any of the Credits in the existing Green Star rating tools.</t>
  </si>
  <si>
    <t>Project teams may adopt an approved credit from a Global Green Building Rating tool that addresses a sustainability issue that is currently outside the scope of this Green Star rating tools.</t>
  </si>
  <si>
    <t>Responsible Building Materials</t>
  </si>
  <si>
    <t xml:space="preserve"> POINTS AWARDED</t>
  </si>
  <si>
    <t xml:space="preserve"> ASSESSMENT COMMENTS</t>
  </si>
  <si>
    <t>Targeted Rating:</t>
  </si>
  <si>
    <t>Total Points TBC</t>
  </si>
  <si>
    <t xml:space="preserve"> POINTS 
TBC</t>
  </si>
  <si>
    <t>Important Notes</t>
  </si>
  <si>
    <t>To reward projects that use best practice formal environmental management procedures during construction.</t>
  </si>
  <si>
    <t>Instructions</t>
  </si>
  <si>
    <t>Exhaust or Elimination of Pollutants</t>
  </si>
  <si>
    <t>Construction and Demolition Waste</t>
  </si>
  <si>
    <t>Office</t>
  </si>
  <si>
    <t>Residential</t>
  </si>
  <si>
    <t>Retail</t>
  </si>
  <si>
    <t>Healthcare</t>
  </si>
  <si>
    <t>Industrial</t>
  </si>
  <si>
    <t>Education</t>
  </si>
  <si>
    <t>Other</t>
  </si>
  <si>
    <t>Green Star - Interiors Scorecard</t>
  </si>
  <si>
    <t>Fitout Information</t>
  </si>
  <si>
    <t>Fitout User Information</t>
  </si>
  <si>
    <t>Fitout Commissioning</t>
  </si>
  <si>
    <t>Fitout Systems Tuning</t>
  </si>
  <si>
    <t>Ongoing Procurement</t>
  </si>
  <si>
    <t>Indoor Air Quality</t>
  </si>
  <si>
    <t>Acoustic Separation</t>
  </si>
  <si>
    <t>Indoor Pollutants</t>
  </si>
  <si>
    <t>Ergonomics</t>
  </si>
  <si>
    <t>Quality of Amenities</t>
  </si>
  <si>
    <t>Base Building Sustainability</t>
  </si>
  <si>
    <t>Base Building Cultural Heritage Significance</t>
  </si>
  <si>
    <t>Green Star - Interiors</t>
  </si>
  <si>
    <t>Name of project:</t>
  </si>
  <si>
    <t>Address of project:</t>
  </si>
  <si>
    <t>Description of project</t>
  </si>
  <si>
    <t>Area Listing (NLA in m²)</t>
  </si>
  <si>
    <t>Prescriptive Pathway</t>
  </si>
  <si>
    <t>Product Transparency and Sustainability</t>
  </si>
  <si>
    <t>To reward projects that choose to develop sites that have limited ecological value, that reuse previously developed land, and that remediate interiors.</t>
  </si>
  <si>
    <t xml:space="preserve">To reward projects that include building materials that are responsibly sourced or have a sustainable supply chain. </t>
  </si>
  <si>
    <t>To encourage sustainability and transparency in product specification.</t>
  </si>
  <si>
    <t>Sustainable  Products</t>
  </si>
  <si>
    <t>Core Points Available</t>
  </si>
  <si>
    <t xml:space="preserve">Metering </t>
  </si>
  <si>
    <t>Monitoring System</t>
  </si>
  <si>
    <t>Environmental Management Plan (EMP)</t>
  </si>
  <si>
    <t>Formalised Environmental Management System (EMS)</t>
  </si>
  <si>
    <t>Indoor Plants</t>
  </si>
  <si>
    <t>14A</t>
  </si>
  <si>
    <t>14B</t>
  </si>
  <si>
    <t>Amenity Space – Performance Pathway</t>
  </si>
  <si>
    <t>A. GHG Emissions Reduction – Prescriptive Pathway: Commercial or other Non-Residential Fitouts</t>
  </si>
  <si>
    <t>C. GHG Emissions Reduction – NABERS Energy Commitment Agreement Pathway</t>
  </si>
  <si>
    <t>D. GHG Emissions Reduction – Reference Fitout Pathway</t>
  </si>
  <si>
    <t>Commercial or Industrial Appliances</t>
  </si>
  <si>
    <t>Shared Amenities</t>
  </si>
  <si>
    <t>Timber</t>
  </si>
  <si>
    <t>Hazardous Materials</t>
  </si>
  <si>
    <t>18B.1</t>
  </si>
  <si>
    <t>18B.2</t>
  </si>
  <si>
    <t>18B.3</t>
  </si>
  <si>
    <t>Amenity Space – Prescriptive Pathway</t>
  </si>
  <si>
    <t>Project Description</t>
  </si>
  <si>
    <t>Surveyor</t>
  </si>
  <si>
    <t>Building Services Engineer</t>
  </si>
  <si>
    <t>Change Log</t>
  </si>
  <si>
    <t>To recognise projects that engage a Green Star Accredited Professional to support the Green Star
certification process.</t>
  </si>
  <si>
    <t>To encourage and recognise commissioning, handover and tuning initiatives that ensure all services
operate to their full potential and as designed.</t>
  </si>
  <si>
    <t>Environmental Performance Targets</t>
  </si>
  <si>
    <t>To recognise the development and provision of information that facilitates operator and user
understanding of fitout systems, their operation and maintenance requirements, and their
environmental targets, to enable optimised performance.</t>
  </si>
  <si>
    <t>Environmental Fitout Performance</t>
  </si>
  <si>
    <t>End of Life Waste Performance</t>
  </si>
  <si>
    <t>Localised Lighting Control</t>
  </si>
  <si>
    <t>Provision of Outdoor Air</t>
  </si>
  <si>
    <t>Paints, Adhesives, Sealants and Carpets</t>
  </si>
  <si>
    <t>Engineered Wood Products</t>
  </si>
  <si>
    <t>Ergonomics Strategy</t>
  </si>
  <si>
    <t>To recognise the provision of equipment and spaces that provide good user comfort and avoid stress or injury.</t>
  </si>
  <si>
    <t>B. GHG Emissions Reduction – Prescriptive Pathway: Residential Fitouts</t>
  </si>
  <si>
    <t>Walkable Neighbourhoods</t>
  </si>
  <si>
    <t>Sanitary Fixture Efficiency</t>
  </si>
  <si>
    <t>Domestic Appliances Efficiency</t>
  </si>
  <si>
    <t>Fixed Benchmark</t>
  </si>
  <si>
    <t>Percentage Benchmark</t>
  </si>
  <si>
    <t>Reduction of Construction and Demolition Waste - Percentage Benchmark</t>
  </si>
  <si>
    <t>Legionella Impacts from Cooling Systems</t>
  </si>
  <si>
    <t>NA</t>
  </si>
  <si>
    <t>TOTAL NA POINTS</t>
  </si>
  <si>
    <t>Total Score Targeted</t>
  </si>
  <si>
    <t>TOTALS</t>
  </si>
  <si>
    <t>AVAILABLE</t>
  </si>
  <si>
    <t>TARGETED</t>
  </si>
  <si>
    <t>INNOVATION POINTS</t>
  </si>
  <si>
    <t>CORE POINTS</t>
  </si>
  <si>
    <t>TOTAL SCORE TARGETED</t>
  </si>
  <si>
    <t xml:space="preserve">Project Details </t>
  </si>
  <si>
    <t>To reward the reduction of the environmental impacts of building materials and methods for the whole
fitout over its entire life cycle.</t>
  </si>
  <si>
    <t xml:space="preserve">CORE SCORE </t>
  </si>
  <si>
    <t>18B.4</t>
  </si>
  <si>
    <t>22B</t>
  </si>
  <si>
    <t>AWARDED</t>
  </si>
  <si>
    <t>TBC</t>
  </si>
  <si>
    <t xml:space="preserve">Please ensure that you use the most up to date version of Green Star Scorecards. They are routinely updated, and using the most current version will make filling in your scorecard easier, clearer and more accurate.
This Scorecard provides an indication of the number of points available in the rating tool. It is not final, and it is only intended for feedback purposes. 
</t>
  </si>
  <si>
    <t>Scorecard Release</t>
  </si>
  <si>
    <t>Summary of Changes</t>
  </si>
  <si>
    <t>ASSIGNED STAGE</t>
  </si>
  <si>
    <t>ASSESSOR COMPLETED STAGE</t>
  </si>
  <si>
    <t>Stage Count</t>
  </si>
  <si>
    <t>Assessor Stage Count</t>
  </si>
  <si>
    <t>Outcome Count</t>
  </si>
  <si>
    <t>Assessment result</t>
  </si>
  <si>
    <t>Core</t>
  </si>
  <si>
    <t>Stage 1</t>
  </si>
  <si>
    <t>Stage 2</t>
  </si>
  <si>
    <t>Stage 3</t>
  </si>
  <si>
    <t>Awarded - Compliant</t>
  </si>
  <si>
    <t>Awarded - Minor Non-compliance</t>
  </si>
  <si>
    <t>Not Awarded - Major Non-compliance</t>
  </si>
  <si>
    <t>Life Cycle Assessment</t>
  </si>
  <si>
    <t>Responsible Construction Practices</t>
  </si>
  <si>
    <t>High Quality Staff Support</t>
  </si>
  <si>
    <t>Additional Life Cycle Impact Reporting</t>
  </si>
  <si>
    <t>Permanent Formwork, Cables, Pipes, Floors and Blinds</t>
  </si>
  <si>
    <t>Light Pollution to Neighbouring Bodies</t>
  </si>
  <si>
    <t xml:space="preserve">Green Star - Interiors 
NZv1.0 </t>
  </si>
  <si>
    <t xml:space="preserve">Initial release.
</t>
  </si>
  <si>
    <t xml:space="preserve">Minimum requirement </t>
  </si>
  <si>
    <t>7A</t>
  </si>
  <si>
    <t xml:space="preserve">Performance Pathway: Specialist Plan </t>
  </si>
  <si>
    <t>Prescriptive Pathway: Facilities</t>
  </si>
  <si>
    <t>7B</t>
  </si>
  <si>
    <t>To encourage energy efficient buildings and the reduction of greenhouse gas (GHG) emissions associated with the use of energy in building operations.</t>
  </si>
  <si>
    <t xml:space="preserve">Deemed-to-satisfy </t>
  </si>
  <si>
    <t xml:space="preserve">Transport Calculator </t>
  </si>
  <si>
    <t>Conditional requirement</t>
  </si>
  <si>
    <t>To reward projects that reduce construction waste going to landfill by reusing or recycling building materials.</t>
  </si>
  <si>
    <t xml:space="preserve">Reporting Accuracy </t>
  </si>
  <si>
    <t xml:space="preserve">Resilient Building </t>
  </si>
  <si>
    <t xml:space="preserve">Use the tabs at the bottom of the worksheets to navigate. 
    1. Ensure to fill out the appropriate Scorecard based on the phase of the project (either Design or As Built).
    2 Fill in the targeted points in the appropriate Scorecard in the ‘Points Targeted’ column.
    3. Any credits which have a Conditional or Minimum Requirement are required to be selected as 'Complies'.
    4. Select the 'NA' check box for any credits which are deemed 'Not Applicable' to the project.
    5. Credits which have multiple compliance pathways are listed below. Pathways for these credits need to be selected in the 'Aim of Credit/Selection' or "Credit Criteria" column in order to unlock the associated criterion in the 'Points Targeted' column.  
</t>
  </si>
  <si>
    <t>Clarification of Assessment Comments</t>
  </si>
  <si>
    <t>QUERY TYPE</t>
  </si>
  <si>
    <t>Round 1 Query</t>
  </si>
  <si>
    <t>Requested Action by the project team</t>
  </si>
  <si>
    <t>NZGBC Comments</t>
  </si>
  <si>
    <t>Query Type
1. Clarifying the documentation requested in the assessment comment. 
2. Clarifying apparent inconsistencies between the assessment comment and Submission Guideline requirements.
3. Documentation was included but missed during the assessment.</t>
  </si>
  <si>
    <t>1, 2, OR 3</t>
  </si>
  <si>
    <t>Assessor Respinse</t>
  </si>
  <si>
    <t>Provide an explanation of the project team's questions/comments regarding the assessment comments.</t>
  </si>
  <si>
    <t>Explain what action the project would like taken e.g. comment be clarifed</t>
  </si>
  <si>
    <t xml:space="preserve">
</t>
  </si>
  <si>
    <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
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
Unauthorised use of the Submission Guidelines will violate copyright, and other laws, and is prohibited. All text, graphics, layout and other elements of content contained in the Submission Guidelines is owned by the NZGBC and are protected by copyright, trade mark and other laws.
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
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
The application of the Submission Guidelines to all Eligible Projects is encouraged to assess and improve their environmental attributes. 
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For NZGBC non-member organisations: This soft-copy gives your organisation license to use the Submission Guidelines by up to 5 users. Organisations that require a license for more than 5 users should contact the NZGBC.
All rights reserved.</t>
  </si>
  <si>
    <t>* Operational Waste
* Quality of Amenities
* Potable Water
* Construction and Demolition Waste</t>
  </si>
  <si>
    <t xml:space="preserve">
* Please complete all cells in WHITE only. All other cells are to be completed by the NZGBC and its representatives.   
* To unlock a multiple compliance pathway criterion, the desired pathway must be selected from the drop-down list. 
* As stated in the Submission Guidelines, some credits will be considered 'Not Applicable' for certain projects. These credits have a 'Not Applicable' check box in the 'NA' column of the Scorecard. If a credit is deemed as 'Not Applicable', and approval has been gained from the NZGBC via a Technical Question, then please select the relevant tick box under the 'NA' column. This will affect the total number of points available and the project's final score. 
* The total number of points available for each Category is indicated in the heading at the top of that Category. Depending on the desired pathway chosen, the number of points available for the project is shown in the 'Total' row  at the bottom of the Category.
 </t>
  </si>
  <si>
    <t>18A</t>
  </si>
  <si>
    <t>16.2.1 Lighting</t>
  </si>
  <si>
    <t>16.2.2 Ventilation and Air-Conditioning</t>
  </si>
  <si>
    <t>16.2.3 Domestic Hot Water Systems</t>
  </si>
  <si>
    <t xml:space="preserve">16.2.4 IT Equipment </t>
  </si>
  <si>
    <t>16.2.5 Appliances and Equipment</t>
  </si>
  <si>
    <t xml:space="preserve">16.2.2.2 Fan Motor Power and Pump Power </t>
  </si>
  <si>
    <t xml:space="preserve">16.2.2.3 Supplementary Space Heating </t>
  </si>
  <si>
    <t xml:space="preserve">16.2.2.4 Mechanical Cooling </t>
  </si>
  <si>
    <t xml:space="preserve">16.2.2.1 Naturally Ventilated Spaces </t>
  </si>
  <si>
    <t xml:space="preserve">No naturally ventilated space </t>
  </si>
  <si>
    <t xml:space="preserve">Prerequisite requirement </t>
  </si>
  <si>
    <t>A section has been provided within the scorecard worksheet to enable project teams to query assessment comments prior to the following round of assessment. The three types of queries that may be submitted are:
     1. Clarifying the documentation requested in the assessment comment. 
     2. Clarifying apparent inconsistencies between the assessment comment and the Submission Guideline's requirements.
     3. Documentation was included but missed during the assessment.
This section is hidden prior to the project's assessment. The section will be unhidden when project teams receive their project's assessment results.</t>
  </si>
  <si>
    <t>17A Performance pathway</t>
  </si>
  <si>
    <t>17B Prescriptive pathway</t>
  </si>
  <si>
    <t>17A</t>
  </si>
  <si>
    <t>Performance pathway</t>
  </si>
  <si>
    <t>17B.1</t>
  </si>
  <si>
    <t>17B.2</t>
  </si>
  <si>
    <t>17B.3</t>
  </si>
  <si>
    <t>17B.4</t>
  </si>
  <si>
    <t xml:space="preserve">Adding an option for Sustainable Transport Performance Pathway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</si>
</sst>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C09]dd\-mmm\-yy;@"/>
  </numFmts>
  <fonts count="73">
    <font>
      <sz val="11"/>
      <color theme="1"/>
      <name val="Arial"/>
      <family val="2"/>
      <scheme val="minor"/>
    </font>
    <font>
      <b/>
      <sz val="12"/>
      <color theme="0"/>
      <name val="Arial"/>
      <family val="2"/>
      <scheme val="minor"/>
    </font>
    <font>
      <sz val="10"/>
      <color theme="1"/>
      <name val="Arial"/>
      <family val="2"/>
      <scheme val="minor"/>
    </font>
    <font>
      <sz val="12"/>
      <color theme="1"/>
      <name val="Arial"/>
      <family val="2"/>
      <scheme val="minor"/>
    </font>
    <font>
      <b/>
      <sz val="11"/>
      <color theme="0"/>
      <name val="Arial"/>
      <family val="2"/>
      <scheme val="minor"/>
    </font>
    <font>
      <b/>
      <sz val="14"/>
      <color theme="0"/>
      <name val="Arial"/>
      <family val="2"/>
      <scheme val="minor"/>
    </font>
    <font>
      <sz val="10"/>
      <name val="Arial"/>
      <family val="2"/>
      <scheme val="minor"/>
    </font>
    <font>
      <sz val="14"/>
      <color theme="1"/>
      <name val="Arial"/>
      <family val="2"/>
      <scheme val="minor"/>
    </font>
    <font>
      <b/>
      <sz val="12"/>
      <name val="Arial"/>
      <family val="2"/>
      <scheme val="minor"/>
    </font>
    <font>
      <sz val="11"/>
      <color theme="1"/>
      <name val="Arial"/>
      <family val="2"/>
      <scheme val="minor"/>
    </font>
    <font>
      <sz val="11"/>
      <name val="Arial"/>
      <family val="2"/>
      <scheme val="minor"/>
    </font>
    <font>
      <sz val="10"/>
      <name val="Arial"/>
      <family val="2"/>
    </font>
    <font>
      <sz val="10"/>
      <name val="Century Gothic"/>
      <family val="2"/>
    </font>
    <font>
      <sz val="11"/>
      <color theme="0"/>
      <name val="Arial"/>
      <family val="2"/>
      <scheme val="minor"/>
    </font>
    <font>
      <sz val="11"/>
      <color theme="8" tint="0.39997558519241921"/>
      <name val="Arial"/>
      <family val="2"/>
      <scheme val="minor"/>
    </font>
    <font>
      <b/>
      <sz val="24"/>
      <color rgb="FF1F3860"/>
      <name val="Century Gothic"/>
      <family val="2"/>
    </font>
    <font>
      <b/>
      <sz val="12"/>
      <color theme="1"/>
      <name val="Arial"/>
      <family val="2"/>
      <scheme val="minor"/>
    </font>
    <font>
      <b/>
      <sz val="14"/>
      <color theme="1"/>
      <name val="Century Gothic"/>
      <family val="2"/>
    </font>
    <font>
      <b/>
      <sz val="11"/>
      <color theme="1"/>
      <name val="Arial"/>
      <family val="2"/>
      <scheme val="minor"/>
    </font>
    <font>
      <sz val="11"/>
      <name val="Century Gothic"/>
      <family val="2"/>
    </font>
    <font>
      <b/>
      <sz val="10"/>
      <color rgb="FFFF0000"/>
      <name val="Arial"/>
      <family val="2"/>
      <scheme val="minor"/>
    </font>
    <font>
      <b/>
      <sz val="11"/>
      <name val="Arial"/>
      <family val="2"/>
      <scheme val="minor"/>
    </font>
    <font>
      <b/>
      <sz val="12"/>
      <color rgb="FFFF0000"/>
      <name val="Arial"/>
      <family val="2"/>
      <scheme val="minor"/>
    </font>
    <font>
      <sz val="36"/>
      <name val="Century Gothic"/>
      <family val="2"/>
    </font>
    <font>
      <sz val="10"/>
      <name val="Verdana"/>
      <family val="2"/>
    </font>
    <font>
      <sz val="8"/>
      <name val="Arial"/>
      <family val="2"/>
    </font>
    <font>
      <sz val="10"/>
      <name val="HelveticaNeue-Roman"/>
      <family val="2"/>
    </font>
    <font>
      <b/>
      <sz val="11"/>
      <name val="Arial"/>
      <family val="2"/>
    </font>
    <font>
      <sz val="11"/>
      <name val="Arial"/>
      <family val="2"/>
    </font>
    <font>
      <b/>
      <sz val="11"/>
      <color rgb="FFFF0000"/>
      <name val="Arial"/>
      <family val="2"/>
      <scheme val="minor"/>
    </font>
    <font>
      <sz val="24"/>
      <color rgb="FF002060"/>
      <name val="Century Gothic"/>
      <family val="2"/>
    </font>
    <font>
      <b/>
      <sz val="12"/>
      <color theme="1"/>
      <name val="Century Gothic"/>
      <family val="2"/>
    </font>
    <font>
      <b/>
      <sz val="12"/>
      <color rgb="FFFF0000"/>
      <name val="Century Gothic"/>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entury Gothic"/>
      <family val="2"/>
    </font>
    <font>
      <b/>
      <sz val="11"/>
      <color theme="1"/>
      <name val="Century Gothic"/>
      <family val="2"/>
    </font>
    <font>
      <b/>
      <sz val="14"/>
      <color theme="1"/>
      <name val="Arial Black"/>
      <family val="2"/>
    </font>
    <font>
      <sz val="14"/>
      <color indexed="81"/>
      <name val="Arial"/>
      <family val="2"/>
      <scheme val="major"/>
    </font>
    <font>
      <b/>
      <sz val="24"/>
      <color rgb="FFFFB70E"/>
      <name val="Century Gothic"/>
      <family val="2"/>
    </font>
    <font>
      <sz val="24"/>
      <color rgb="FFFFB70E"/>
      <name val="Century Gothic"/>
      <family val="2"/>
    </font>
    <font>
      <sz val="16"/>
      <color theme="1"/>
      <name val="Arial"/>
      <family val="2"/>
      <scheme val="minor"/>
    </font>
    <font>
      <b/>
      <sz val="24"/>
      <color rgb="FFFFC000"/>
      <name val="Arial Black"/>
      <family val="2"/>
    </font>
    <font>
      <sz val="24"/>
      <color rgb="FFFFC000"/>
      <name val="Arial Black"/>
      <family val="2"/>
    </font>
    <font>
      <b/>
      <sz val="10"/>
      <color theme="0"/>
      <name val="Arial"/>
      <family val="2"/>
      <scheme val="minor"/>
    </font>
    <font>
      <sz val="14"/>
      <color indexed="81"/>
      <name val="Tahoma"/>
      <family val="2"/>
    </font>
    <font>
      <sz val="11"/>
      <color theme="1"/>
      <name val="Arial"/>
      <family val="2"/>
      <scheme val="major"/>
    </font>
    <font>
      <b/>
      <sz val="11"/>
      <color theme="0"/>
      <name val="Arial"/>
      <family val="2"/>
      <scheme val="major"/>
    </font>
    <font>
      <b/>
      <sz val="10"/>
      <name val="Arial"/>
      <family val="2"/>
    </font>
    <font>
      <b/>
      <sz val="14"/>
      <name val="Arial"/>
      <family val="2"/>
    </font>
    <font>
      <sz val="9"/>
      <color theme="1"/>
      <name val="Arial"/>
      <family val="2"/>
    </font>
    <font>
      <b/>
      <sz val="12"/>
      <name val="Arial"/>
      <family val="2"/>
    </font>
    <font>
      <b/>
      <sz val="10"/>
      <color theme="1"/>
      <name val="Arial"/>
      <family val="2"/>
      <scheme val="minor"/>
    </font>
    <font>
      <sz val="10"/>
      <color indexed="8"/>
      <name val="Arial"/>
      <family val="2"/>
      <scheme val="minor"/>
    </font>
    <font>
      <b/>
      <sz val="10"/>
      <name val="Arial"/>
      <family val="2"/>
      <scheme val="minor"/>
    </font>
    <font>
      <sz val="11"/>
      <color rgb="FF9C5700"/>
      <name val="Arial"/>
      <family val="2"/>
      <scheme val="minor"/>
    </font>
    <font>
      <b/>
      <sz val="20"/>
      <color rgb="FFFFC000"/>
      <name val="Arial Black"/>
      <family val="2"/>
    </font>
    <font>
      <sz val="11"/>
      <color theme="7"/>
      <name val="Arial"/>
      <family val="2"/>
      <scheme val="minor"/>
    </font>
  </fonts>
  <fills count="30">
    <fill>
      <patternFill patternType="none"/>
    </fill>
    <fill>
      <patternFill patternType="gray125"/>
    </fill>
    <fill>
      <patternFill patternType="solid">
        <fgColor theme="0"/>
        <bgColor indexed="64"/>
      </patternFill>
    </fill>
    <fill>
      <patternFill patternType="solid">
        <fgColor theme="5" tint="0.39997558519241921"/>
        <bgColor indexed="65"/>
      </patternFill>
    </fill>
    <fill>
      <patternFill patternType="solid">
        <fgColor rgb="FF000000"/>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rgb="FFFFB70E"/>
        <bgColor indexed="64"/>
      </patternFill>
    </fill>
    <fill>
      <patternFill patternType="solid">
        <fgColor rgb="FFFFEB9C"/>
        <bgColor indexed="64"/>
      </patternFill>
    </fill>
    <fill>
      <patternFill patternType="solid">
        <fgColor rgb="FFFFC000"/>
        <bgColor indexed="64"/>
      </patternFill>
    </fill>
    <fill>
      <patternFill patternType="solid">
        <fgColor theme="4" tint="0.79998168889431442"/>
        <bgColor indexed="65"/>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rgb="FFFFFF00"/>
        <bgColor indexed="64"/>
      </patternFill>
    </fill>
    <fill>
      <patternFill patternType="solid">
        <fgColor rgb="FFFFF9DD"/>
        <bgColor indexed="64"/>
      </patternFill>
    </fill>
    <fill>
      <patternFill patternType="solid">
        <fgColor rgb="FFFFEB9C"/>
      </patternFill>
    </fill>
  </fills>
  <borders count="45">
    <border>
      <left/>
      <right/>
      <top/>
      <bottom/>
      <diagonal/>
    </border>
    <border>
      <left/>
      <right style="hair">
        <color theme="4"/>
      </right>
      <top/>
      <bottom/>
      <diagonal/>
    </border>
    <border>
      <left style="hair">
        <color theme="4"/>
      </left>
      <right style="hair">
        <color theme="4"/>
      </right>
      <top/>
      <bottom style="hair">
        <color theme="4"/>
      </bottom>
      <diagonal/>
    </border>
    <border>
      <left style="hair">
        <color theme="4"/>
      </left>
      <right style="hair">
        <color theme="4"/>
      </right>
      <top style="hair">
        <color theme="4"/>
      </top>
      <bottom style="hair">
        <color theme="4"/>
      </bottom>
      <diagonal/>
    </border>
    <border>
      <left/>
      <right/>
      <top/>
      <bottom style="thin">
        <color theme="6"/>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hair">
        <color theme="4"/>
      </left>
      <right style="hair">
        <color auto="1"/>
      </right>
      <top/>
      <bottom style="hair">
        <color theme="4"/>
      </bottom>
      <diagonal/>
    </border>
    <border>
      <left style="hair">
        <color auto="1"/>
      </left>
      <right style="hair">
        <color theme="4"/>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theme="4"/>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theme="4"/>
      </right>
      <top style="hair">
        <color auto="1"/>
      </top>
      <bottom/>
      <diagonal/>
    </border>
    <border>
      <left style="hair">
        <color theme="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theme="4"/>
      </right>
      <top style="hair">
        <color auto="1"/>
      </top>
      <bottom style="hair">
        <color auto="1"/>
      </bottom>
      <diagonal/>
    </border>
    <border>
      <left style="hair">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theme="4"/>
      </left>
      <right style="hair">
        <color auto="1"/>
      </right>
      <top style="hair">
        <color theme="4"/>
      </top>
      <bottom style="hair">
        <color theme="4"/>
      </bottom>
      <diagonal/>
    </border>
    <border>
      <left style="thin">
        <color indexed="64"/>
      </left>
      <right style="thin">
        <color indexed="64"/>
      </right>
      <top/>
      <bottom/>
      <diagonal/>
    </border>
    <border>
      <left/>
      <right/>
      <top style="thin">
        <color indexed="64"/>
      </top>
      <bottom style="thin">
        <color indexed="64"/>
      </bottom>
      <diagonal/>
    </border>
  </borders>
  <cellStyleXfs count="239">
    <xf numFmtId="0" fontId="0" fillId="0" borderId="0"/>
    <xf numFmtId="165" fontId="11" fillId="0" borderId="0"/>
    <xf numFmtId="0" fontId="9" fillId="21" borderId="5" applyNumberFormat="0" applyAlignment="0" applyProtection="0"/>
    <xf numFmtId="0" fontId="13" fillId="3" borderId="0" applyNumberFormat="0" applyBorder="0" applyAlignment="0" applyProtection="0"/>
    <xf numFmtId="0" fontId="4" fillId="4" borderId="0">
      <alignment horizontal="center" vertical="center" wrapText="1"/>
      <protection locked="0"/>
    </xf>
    <xf numFmtId="0" fontId="14" fillId="5" borderId="5">
      <alignment vertical="center"/>
    </xf>
    <xf numFmtId="165" fontId="11" fillId="0" borderId="0"/>
    <xf numFmtId="165" fontId="24" fillId="0" borderId="0"/>
    <xf numFmtId="0" fontId="11" fillId="0" borderId="0"/>
    <xf numFmtId="0" fontId="24" fillId="0" borderId="0"/>
    <xf numFmtId="165" fontId="9" fillId="0" borderId="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25" fillId="0" borderId="0"/>
    <xf numFmtId="165" fontId="24" fillId="0" borderId="0"/>
    <xf numFmtId="165" fontId="25" fillId="0" borderId="0"/>
    <xf numFmtId="165" fontId="11" fillId="0" borderId="0"/>
    <xf numFmtId="165" fontId="11" fillId="0" borderId="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9" fontId="24" fillId="0" borderId="0" applyFon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0" fontId="11" fillId="0" borderId="0"/>
    <xf numFmtId="9" fontId="9" fillId="0" borderId="0" applyFont="0" applyFill="0" applyBorder="0" applyAlignment="0" applyProtection="0"/>
    <xf numFmtId="43" fontId="9" fillId="0" borderId="0" applyFont="0" applyFill="0" applyBorder="0" applyAlignment="0" applyProtection="0"/>
    <xf numFmtId="0" fontId="9" fillId="23" borderId="5" applyNumberFormat="0" applyAlignment="0" applyProtection="0"/>
    <xf numFmtId="0" fontId="9" fillId="0" borderId="0"/>
    <xf numFmtId="0" fontId="11" fillId="24" borderId="0">
      <protection locked="0"/>
    </xf>
    <xf numFmtId="0" fontId="11" fillId="25" borderId="43">
      <alignment horizontal="center" vertical="center"/>
      <protection locked="0"/>
    </xf>
    <xf numFmtId="0" fontId="11" fillId="26" borderId="0">
      <protection locked="0"/>
    </xf>
    <xf numFmtId="0" fontId="63" fillId="25" borderId="0">
      <alignment vertical="center"/>
      <protection locked="0"/>
    </xf>
    <xf numFmtId="0" fontId="63" fillId="0" borderId="0">
      <protection locked="0"/>
    </xf>
    <xf numFmtId="0" fontId="64" fillId="0" borderId="0">
      <protection locked="0"/>
    </xf>
    <xf numFmtId="0" fontId="65" fillId="0" borderId="0"/>
    <xf numFmtId="9" fontId="65" fillId="0" borderId="0" applyFont="0" applyFill="0" applyBorder="0" applyAlignment="0" applyProtection="0"/>
    <xf numFmtId="9" fontId="65" fillId="0" borderId="0" applyFont="0" applyFill="0" applyBorder="0" applyAlignment="0" applyProtection="0"/>
    <xf numFmtId="0" fontId="11" fillId="25" borderId="44">
      <alignment vertical="center"/>
      <protection locked="0"/>
    </xf>
    <xf numFmtId="0" fontId="66" fillId="0" borderId="0">
      <protection locked="0"/>
    </xf>
    <xf numFmtId="0" fontId="70" fillId="29" borderId="0" applyNumberFormat="0" applyBorder="0" applyAlignment="0" applyProtection="0"/>
  </cellStyleXfs>
  <cellXfs count="289">
    <xf numFmtId="0" fontId="0" fillId="0" borderId="0" xfId="0"/>
    <xf numFmtId="0" fontId="10" fillId="0" borderId="0" xfId="0" applyFont="1" applyProtection="1">
      <protection hidden="1"/>
    </xf>
    <xf numFmtId="0" fontId="11" fillId="0" borderId="0" xfId="0" applyFont="1" applyProtection="1">
      <protection hidden="1"/>
    </xf>
    <xf numFmtId="165" fontId="12" fillId="2" borderId="0" xfId="6" applyFont="1" applyFill="1" applyProtection="1">
      <protection hidden="1"/>
    </xf>
    <xf numFmtId="165" fontId="23" fillId="2" borderId="0" xfId="6" applyFont="1" applyFill="1" applyAlignment="1" applyProtection="1">
      <alignment horizontal="left" vertical="center"/>
      <protection hidden="1"/>
    </xf>
    <xf numFmtId="165" fontId="27" fillId="0" borderId="0" xfId="1" applyFont="1" applyAlignment="1" applyProtection="1">
      <alignment vertical="top"/>
      <protection hidden="1"/>
    </xf>
    <xf numFmtId="165" fontId="28" fillId="0" borderId="0" xfId="1" applyFont="1" applyAlignment="1" applyProtection="1">
      <alignment horizontal="left" vertical="top" wrapText="1"/>
      <protection hidden="1"/>
    </xf>
    <xf numFmtId="0" fontId="12" fillId="2" borderId="0" xfId="6" applyNumberFormat="1" applyFont="1" applyFill="1" applyAlignment="1" applyProtection="1">
      <alignment vertical="top" wrapText="1"/>
      <protection hidden="1"/>
    </xf>
    <xf numFmtId="0" fontId="12" fillId="2" borderId="0" xfId="6" applyNumberFormat="1" applyFont="1" applyFill="1" applyAlignment="1" applyProtection="1">
      <alignment horizontal="left" vertical="top" wrapText="1"/>
      <protection hidden="1"/>
    </xf>
    <xf numFmtId="165" fontId="50" fillId="2" borderId="0" xfId="6" applyFont="1" applyFill="1" applyProtection="1">
      <protection hidden="1"/>
    </xf>
    <xf numFmtId="165" fontId="51" fillId="2" borderId="0" xfId="6" applyFont="1" applyFill="1" applyAlignment="1" applyProtection="1">
      <alignment horizontal="right"/>
      <protection hidden="1"/>
    </xf>
    <xf numFmtId="15" fontId="50" fillId="2" borderId="0" xfId="6" applyNumberFormat="1" applyFont="1" applyFill="1" applyProtection="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30" fillId="0" borderId="0" xfId="0" applyFont="1" applyAlignment="1" applyProtection="1">
      <alignment vertical="center"/>
      <protection hidden="1"/>
    </xf>
    <xf numFmtId="0" fontId="11" fillId="2" borderId="0" xfId="8" applyFill="1" applyAlignment="1" applyProtection="1">
      <alignment vertical="top" wrapText="1"/>
      <protection hidden="1"/>
    </xf>
    <xf numFmtId="0" fontId="11" fillId="2" borderId="0" xfId="9" applyFont="1" applyFill="1" applyAlignment="1" applyProtection="1">
      <alignment vertical="top" wrapText="1"/>
      <protection hidden="1"/>
    </xf>
    <xf numFmtId="0" fontId="26" fillId="2" borderId="0" xfId="8" applyFont="1" applyFill="1" applyAlignment="1" applyProtection="1">
      <alignment vertical="top" wrapText="1"/>
      <protection hidden="1"/>
    </xf>
    <xf numFmtId="0" fontId="19" fillId="2" borderId="0" xfId="9" applyFont="1" applyFill="1" applyAlignment="1" applyProtection="1">
      <alignment horizontal="justify" wrapText="1"/>
      <protection hidden="1"/>
    </xf>
    <xf numFmtId="0" fontId="19" fillId="2" borderId="0" xfId="9" applyFont="1" applyFill="1" applyAlignment="1" applyProtection="1">
      <alignment vertical="top" wrapText="1"/>
      <protection hidden="1"/>
    </xf>
    <xf numFmtId="165" fontId="10" fillId="2" borderId="0" xfId="10" applyFont="1" applyFill="1" applyProtection="1">
      <protection hidden="1"/>
    </xf>
    <xf numFmtId="165" fontId="10" fillId="0" borderId="0" xfId="10" applyFont="1" applyProtection="1">
      <protection hidden="1"/>
    </xf>
    <xf numFmtId="0" fontId="4" fillId="20" borderId="8" xfId="0" applyFont="1" applyFill="1" applyBorder="1" applyAlignment="1" applyProtection="1">
      <alignment horizontal="center" vertical="center" wrapText="1"/>
      <protection hidden="1"/>
    </xf>
    <xf numFmtId="0" fontId="4" fillId="20" borderId="8" xfId="0" applyFont="1" applyFill="1" applyBorder="1" applyAlignment="1" applyProtection="1">
      <alignment horizontal="left" vertical="center" wrapText="1"/>
      <protection hidden="1"/>
    </xf>
    <xf numFmtId="0" fontId="4" fillId="20" borderId="8" xfId="0" applyFont="1" applyFill="1" applyBorder="1" applyAlignment="1" applyProtection="1">
      <alignment vertical="center" wrapText="1"/>
      <protection hidden="1"/>
    </xf>
    <xf numFmtId="0" fontId="5" fillId="20" borderId="0" xfId="0" applyFont="1" applyFill="1" applyAlignment="1" applyProtection="1">
      <alignment horizontal="center" vertical="center" wrapText="1"/>
      <protection hidden="1"/>
    </xf>
    <xf numFmtId="0" fontId="5" fillId="20" borderId="8" xfId="0" applyFont="1" applyFill="1" applyBorder="1" applyAlignment="1" applyProtection="1">
      <alignment horizontal="center" vertical="center" wrapText="1"/>
      <protection hidden="1"/>
    </xf>
    <xf numFmtId="0" fontId="52" fillId="21" borderId="20" xfId="2" applyFont="1" applyBorder="1" applyAlignment="1" applyProtection="1">
      <alignment horizontal="left" vertical="center" wrapText="1"/>
      <protection hidden="1"/>
    </xf>
    <xf numFmtId="0" fontId="52" fillId="21" borderId="22" xfId="2" applyFont="1" applyBorder="1" applyAlignment="1" applyProtection="1">
      <alignment horizontal="left" vertical="center" wrapText="1"/>
      <protection hidden="1"/>
    </xf>
    <xf numFmtId="165" fontId="54" fillId="0" borderId="0" xfId="10" applyFont="1" applyProtection="1">
      <protection hidden="1"/>
    </xf>
    <xf numFmtId="0" fontId="56" fillId="0" borderId="0" xfId="0" applyFont="1" applyProtection="1">
      <protection hidden="1"/>
    </xf>
    <xf numFmtId="0" fontId="56" fillId="0" borderId="0" xfId="0" applyFont="1" applyAlignment="1" applyProtection="1">
      <alignment vertical="center"/>
      <protection hidden="1"/>
    </xf>
    <xf numFmtId="0" fontId="4" fillId="20" borderId="0" xfId="0" applyFont="1" applyFill="1" applyAlignment="1" applyProtection="1">
      <alignment vertical="center" wrapText="1"/>
      <protection hidden="1"/>
    </xf>
    <xf numFmtId="165" fontId="12" fillId="2" borderId="0" xfId="6" applyFont="1" applyFill="1" applyAlignment="1" applyProtection="1">
      <alignment vertical="top" wrapText="1"/>
      <protection hidden="1"/>
    </xf>
    <xf numFmtId="0" fontId="18" fillId="21" borderId="0" xfId="0" applyFont="1" applyFill="1" applyAlignment="1" applyProtection="1">
      <alignment horizontal="center" vertical="center"/>
      <protection hidden="1"/>
    </xf>
    <xf numFmtId="0" fontId="4" fillId="0" borderId="0" xfId="4" applyFill="1" applyAlignment="1" applyProtection="1">
      <alignment vertical="center" wrapText="1"/>
      <protection hidden="1"/>
    </xf>
    <xf numFmtId="0" fontId="4" fillId="0" borderId="0" xfId="4" applyFill="1" applyProtection="1">
      <alignment horizontal="center" vertical="center" wrapText="1"/>
      <protection hidden="1"/>
    </xf>
    <xf numFmtId="0" fontId="8" fillId="0" borderId="0" xfId="0" applyFont="1" applyAlignment="1" applyProtection="1">
      <alignment horizontal="center" vertical="center"/>
      <protection hidden="1"/>
    </xf>
    <xf numFmtId="164" fontId="18" fillId="21" borderId="0" xfId="223" applyNumberFormat="1" applyFont="1" applyFill="1" applyAlignment="1" applyProtection="1">
      <alignment horizontal="center" vertical="center"/>
      <protection hidden="1"/>
    </xf>
    <xf numFmtId="0" fontId="4" fillId="20" borderId="0" xfId="0" applyFont="1" applyFill="1" applyAlignment="1" applyProtection="1">
      <alignment horizontal="center" vertical="center" wrapText="1"/>
      <protection hidden="1"/>
    </xf>
    <xf numFmtId="0" fontId="57" fillId="0" borderId="0" xfId="0" applyFont="1" applyAlignment="1" applyProtection="1">
      <alignment horizontal="left" vertical="center" wrapText="1"/>
      <protection hidden="1"/>
    </xf>
    <xf numFmtId="0" fontId="58" fillId="0" borderId="0" xfId="0" applyFont="1" applyAlignment="1" applyProtection="1">
      <alignment horizontal="left" vertical="center" wrapText="1"/>
      <protection hidden="1"/>
    </xf>
    <xf numFmtId="0" fontId="57" fillId="0" borderId="0" xfId="0" applyFont="1" applyAlignment="1" applyProtection="1">
      <alignment vertical="center"/>
      <protection hidden="1"/>
    </xf>
    <xf numFmtId="0" fontId="61" fillId="2" borderId="42" xfId="0" applyFont="1" applyFill="1" applyBorder="1" applyAlignment="1" applyProtection="1">
      <alignment horizontal="center" vertical="center"/>
      <protection locked="0" hidden="1"/>
    </xf>
    <xf numFmtId="0" fontId="61" fillId="2" borderId="10" xfId="3" applyFont="1" applyFill="1" applyBorder="1" applyAlignment="1" applyProtection="1">
      <alignment horizontal="center" vertical="center"/>
      <protection locked="0" hidden="1"/>
    </xf>
    <xf numFmtId="0" fontId="61" fillId="2" borderId="10" xfId="0" applyFont="1" applyFill="1" applyBorder="1" applyAlignment="1" applyProtection="1">
      <alignment horizontal="center" vertical="center"/>
      <protection locked="0" hidden="1"/>
    </xf>
    <xf numFmtId="0" fontId="61" fillId="2" borderId="6" xfId="5" applyFont="1" applyFill="1" applyBorder="1" applyAlignment="1" applyProtection="1">
      <alignment horizontal="center" vertical="center"/>
      <protection locked="0" hidden="1"/>
    </xf>
    <xf numFmtId="0" fontId="62" fillId="4" borderId="7" xfId="4" applyFont="1" applyBorder="1" applyProtection="1">
      <alignment horizontal="center" vertical="center" wrapText="1"/>
      <protection hidden="1"/>
    </xf>
    <xf numFmtId="0" fontId="61" fillId="2" borderId="0" xfId="0" applyFont="1" applyFill="1" applyAlignment="1" applyProtection="1">
      <alignment horizontal="center" vertical="center"/>
      <protection hidden="1"/>
    </xf>
    <xf numFmtId="0" fontId="62" fillId="20" borderId="8" xfId="0" applyFont="1" applyFill="1" applyBorder="1" applyAlignment="1" applyProtection="1">
      <alignment horizontal="center" vertical="center" wrapText="1"/>
      <protection hidden="1"/>
    </xf>
    <xf numFmtId="0" fontId="61" fillId="2" borderId="2" xfId="0" applyFont="1" applyFill="1" applyBorder="1" applyAlignment="1" applyProtection="1">
      <alignment horizontal="center" vertical="center"/>
      <protection locked="0" hidden="1"/>
    </xf>
    <xf numFmtId="0" fontId="61" fillId="2" borderId="3" xfId="0" applyFont="1" applyFill="1" applyBorder="1" applyAlignment="1" applyProtection="1">
      <alignment horizontal="center" vertical="center"/>
      <protection locked="0" hidden="1"/>
    </xf>
    <xf numFmtId="0" fontId="61" fillId="0" borderId="3" xfId="0" applyFont="1" applyBorder="1" applyAlignment="1" applyProtection="1">
      <alignment horizontal="center" vertical="center"/>
      <protection locked="0" hidden="1"/>
    </xf>
    <xf numFmtId="0" fontId="61" fillId="0" borderId="0" xfId="0" applyFont="1" applyAlignment="1" applyProtection="1">
      <alignment horizontal="center" vertical="center"/>
      <protection hidden="1"/>
    </xf>
    <xf numFmtId="0" fontId="61" fillId="0" borderId="6" xfId="5" applyFont="1" applyFill="1" applyBorder="1" applyAlignment="1" applyProtection="1">
      <alignment horizontal="center" vertical="center"/>
      <protection locked="0" hidden="1"/>
    </xf>
    <xf numFmtId="0" fontId="61" fillId="2" borderId="11" xfId="5" applyFont="1" applyFill="1" applyBorder="1" applyAlignment="1" applyProtection="1">
      <alignment horizontal="center" vertical="center"/>
      <protection locked="0" hidden="1"/>
    </xf>
    <xf numFmtId="0" fontId="61" fillId="2" borderId="18" xfId="5" applyFont="1" applyFill="1" applyBorder="1" applyAlignment="1" applyProtection="1">
      <alignment horizontal="center" vertical="center"/>
      <protection locked="0" hidden="1"/>
    </xf>
    <xf numFmtId="0" fontId="61" fillId="2" borderId="14" xfId="5" applyFont="1" applyFill="1" applyBorder="1" applyAlignment="1" applyProtection="1">
      <alignment horizontal="center" vertical="center"/>
      <protection locked="0" hidden="1"/>
    </xf>
    <xf numFmtId="164" fontId="18" fillId="21" borderId="0" xfId="0" applyNumberFormat="1" applyFont="1" applyFill="1" applyAlignment="1" applyProtection="1">
      <alignment horizontal="center" vertical="center"/>
      <protection hidden="1"/>
    </xf>
    <xf numFmtId="0" fontId="7" fillId="0" borderId="0" xfId="0" applyFont="1" applyProtection="1">
      <protection hidden="1"/>
    </xf>
    <xf numFmtId="0" fontId="0" fillId="0" borderId="0" xfId="0" applyAlignment="1" applyProtection="1">
      <alignment horizontal="center" vertical="center"/>
      <protection locked="0" hidden="1"/>
    </xf>
    <xf numFmtId="0" fontId="0" fillId="0" borderId="0" xfId="0" applyAlignment="1" applyProtection="1">
      <alignment vertical="center"/>
      <protection locked="0" hidden="1"/>
    </xf>
    <xf numFmtId="165" fontId="12" fillId="0" borderId="0" xfId="6" applyFont="1" applyProtection="1">
      <protection hidden="1"/>
    </xf>
    <xf numFmtId="165" fontId="12" fillId="0" borderId="0" xfId="6" applyFont="1" applyAlignment="1" applyProtection="1">
      <alignment vertical="top" wrapText="1"/>
      <protection hidden="1"/>
    </xf>
    <xf numFmtId="0" fontId="4" fillId="0" borderId="0" xfId="0" applyFont="1" applyAlignment="1" applyProtection="1">
      <alignment horizontal="center" vertical="center" wrapText="1"/>
      <protection hidden="1"/>
    </xf>
    <xf numFmtId="0" fontId="0" fillId="0" borderId="0" xfId="0" applyProtection="1">
      <protection locked="0" hidden="1"/>
    </xf>
    <xf numFmtId="0" fontId="18"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Protection="1">
      <protection hidden="1"/>
    </xf>
    <xf numFmtId="0" fontId="31" fillId="0" borderId="0" xfId="0" applyFont="1" applyAlignment="1" applyProtection="1">
      <alignment horizontal="left" vertical="center" wrapText="1"/>
      <protection hidden="1"/>
    </xf>
    <xf numFmtId="0" fontId="4"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32"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 fillId="4" borderId="0" xfId="0" applyFont="1" applyFill="1" applyAlignment="1" applyProtection="1">
      <alignment horizontal="left" vertical="center" wrapText="1"/>
      <protection hidden="1"/>
    </xf>
    <xf numFmtId="0" fontId="29" fillId="0" borderId="0" xfId="0" applyFont="1" applyAlignment="1" applyProtection="1">
      <alignment horizontal="center" vertical="center"/>
      <protection hidden="1"/>
    </xf>
    <xf numFmtId="0" fontId="29" fillId="2" borderId="0" xfId="0" applyFont="1" applyFill="1" applyAlignment="1" applyProtection="1">
      <alignment horizontal="center" vertical="center"/>
      <protection hidden="1"/>
    </xf>
    <xf numFmtId="0" fontId="13" fillId="4" borderId="0" xfId="0" applyFont="1" applyFill="1" applyAlignment="1" applyProtection="1">
      <alignment horizontal="center" vertical="center"/>
      <protection hidden="1"/>
    </xf>
    <xf numFmtId="0" fontId="4" fillId="4" borderId="7" xfId="4" applyBorder="1" applyAlignment="1" applyProtection="1">
      <alignment horizontal="left" vertical="center" wrapText="1"/>
      <protection hidden="1"/>
    </xf>
    <xf numFmtId="0" fontId="4" fillId="4" borderId="7" xfId="4" applyBorder="1" applyProtection="1">
      <alignment horizontal="center" vertical="center" wrapText="1"/>
      <protection hidden="1"/>
    </xf>
    <xf numFmtId="0" fontId="4" fillId="4" borderId="0" xfId="4" applyProtection="1">
      <alignment horizontal="center" vertical="center" wrapText="1"/>
      <protection hidden="1"/>
    </xf>
    <xf numFmtId="0" fontId="0" fillId="0" borderId="0" xfId="0" applyAlignment="1" applyProtection="1">
      <alignment horizontal="left" vertical="center" wrapText="1"/>
      <protection hidden="1"/>
    </xf>
    <xf numFmtId="164" fontId="21" fillId="0" borderId="0" xfId="0" applyNumberFormat="1"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center" vertical="center"/>
      <protection hidden="1"/>
    </xf>
    <xf numFmtId="0" fontId="0" fillId="2" borderId="0" xfId="0" applyFill="1" applyAlignment="1" applyProtection="1">
      <alignment horizontal="center" vertical="center"/>
      <protection hidden="1"/>
    </xf>
    <xf numFmtId="0" fontId="5" fillId="0" borderId="0" xfId="0" applyFont="1" applyAlignment="1" applyProtection="1">
      <alignment horizontal="left" vertical="center" wrapText="1"/>
      <protection hidden="1"/>
    </xf>
    <xf numFmtId="0" fontId="20" fillId="0" borderId="0" xfId="0" applyFont="1" applyAlignment="1" applyProtection="1">
      <alignment vertical="center"/>
      <protection hidden="1"/>
    </xf>
    <xf numFmtId="0" fontId="29" fillId="0" borderId="0" xfId="0" applyFont="1" applyAlignment="1" applyProtection="1">
      <alignment horizontal="center" vertical="center" wrapText="1"/>
      <protection hidden="1"/>
    </xf>
    <xf numFmtId="0" fontId="7" fillId="0" borderId="0" xfId="0" applyFont="1" applyAlignment="1" applyProtection="1">
      <alignment vertical="center"/>
      <protection hidden="1"/>
    </xf>
    <xf numFmtId="0" fontId="29" fillId="0" borderId="19" xfId="0" applyFont="1" applyBorder="1" applyAlignment="1" applyProtection="1">
      <alignment horizontal="center" vertical="center"/>
      <protection hidden="1"/>
    </xf>
    <xf numFmtId="0" fontId="29" fillId="0" borderId="0" xfId="0" applyFont="1" applyProtection="1">
      <protection hidden="1"/>
    </xf>
    <xf numFmtId="0" fontId="4" fillId="4" borderId="0" xfId="4" applyAlignment="1" applyProtection="1">
      <alignment horizontal="left" vertical="center" wrapText="1"/>
      <protection hidden="1"/>
    </xf>
    <xf numFmtId="0" fontId="4" fillId="0" borderId="0" xfId="4" applyFill="1" applyAlignment="1" applyProtection="1">
      <alignment horizontal="left" vertical="center" wrapText="1"/>
      <protection hidden="1"/>
    </xf>
    <xf numFmtId="0" fontId="21" fillId="4" borderId="0" xfId="0" applyFont="1" applyFill="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4" fillId="4" borderId="0" xfId="0" applyFont="1" applyFill="1" applyAlignment="1" applyProtection="1">
      <alignment horizontal="center" vertical="center" wrapText="1"/>
      <protection locked="0" hidden="1"/>
    </xf>
    <xf numFmtId="0" fontId="6" fillId="0" borderId="41" xfId="0" applyFont="1" applyBorder="1" applyAlignment="1" applyProtection="1">
      <alignment horizontal="center" vertical="center" wrapText="1"/>
      <protection hidden="1"/>
    </xf>
    <xf numFmtId="0" fontId="6" fillId="0" borderId="0" xfId="0" applyFont="1" applyAlignment="1" applyProtection="1">
      <alignment wrapText="1"/>
      <protection locked="0" hidden="1"/>
    </xf>
    <xf numFmtId="0" fontId="6" fillId="0" borderId="0" xfId="0" applyFont="1" applyAlignment="1" applyProtection="1">
      <alignment horizontal="left"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wrapText="1"/>
      <protection hidden="1"/>
    </xf>
    <xf numFmtId="0" fontId="6" fillId="0" borderId="41" xfId="0" applyFont="1" applyBorder="1" applyAlignment="1" applyProtection="1">
      <alignment horizontal="center" vertical="center" wrapText="1"/>
      <protection locked="0" hidden="1"/>
    </xf>
    <xf numFmtId="0" fontId="6" fillId="0" borderId="41" xfId="0" applyFont="1" applyBorder="1" applyAlignment="1" applyProtection="1">
      <alignment vertical="center" wrapText="1"/>
      <protection hidden="1"/>
    </xf>
    <xf numFmtId="0" fontId="12" fillId="0" borderId="41" xfId="0" applyFont="1" applyBorder="1" applyAlignment="1" applyProtection="1">
      <alignment horizontal="center" vertical="center" wrapText="1"/>
      <protection hidden="1"/>
    </xf>
    <xf numFmtId="0" fontId="12" fillId="4" borderId="41" xfId="0" applyFont="1" applyFill="1" applyBorder="1" applyAlignment="1" applyProtection="1">
      <alignment horizontal="center" vertical="center" wrapText="1"/>
      <protection hidden="1"/>
    </xf>
    <xf numFmtId="0" fontId="6" fillId="4" borderId="41" xfId="0" applyFont="1" applyFill="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1" fontId="12" fillId="0" borderId="21" xfId="0" applyNumberFormat="1"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22" fillId="0" borderId="0" xfId="0" applyFont="1" applyAlignment="1" applyProtection="1">
      <alignment vertical="center"/>
      <protection hidden="1"/>
    </xf>
    <xf numFmtId="0" fontId="8" fillId="0" borderId="0" xfId="0" applyFont="1" applyAlignment="1" applyProtection="1">
      <alignment horizontal="center" vertical="center" wrapText="1"/>
      <protection hidden="1"/>
    </xf>
    <xf numFmtId="0" fontId="5" fillId="20" borderId="8" xfId="0" applyFont="1" applyFill="1" applyBorder="1" applyAlignment="1" applyProtection="1">
      <alignment horizontal="left" vertical="center" wrapText="1"/>
      <protection hidden="1"/>
    </xf>
    <xf numFmtId="0" fontId="4" fillId="20" borderId="0" xfId="0" applyFont="1" applyFill="1" applyAlignment="1" applyProtection="1">
      <alignment horizontal="left" vertical="center" wrapText="1"/>
      <protection hidden="1"/>
    </xf>
    <xf numFmtId="165" fontId="6" fillId="2" borderId="0" xfId="6" applyFont="1" applyFill="1" applyAlignment="1" applyProtection="1">
      <alignment vertical="top" wrapText="1"/>
      <protection hidden="1"/>
    </xf>
    <xf numFmtId="0" fontId="59" fillId="20" borderId="0" xfId="0" applyFont="1" applyFill="1" applyAlignment="1" applyProtection="1">
      <alignment vertical="center" wrapText="1"/>
      <protection hidden="1"/>
    </xf>
    <xf numFmtId="0" fontId="67" fillId="21" borderId="5" xfId="2" applyFont="1" applyAlignment="1" applyProtection="1">
      <alignment vertical="center" wrapText="1"/>
      <protection hidden="1"/>
    </xf>
    <xf numFmtId="1" fontId="2" fillId="2" borderId="12" xfId="1" applyNumberFormat="1" applyFont="1" applyFill="1" applyBorder="1" applyAlignment="1" applyProtection="1">
      <alignment horizontal="left" vertical="center" wrapText="1"/>
      <protection locked="0" hidden="1"/>
    </xf>
    <xf numFmtId="165" fontId="69" fillId="2" borderId="0" xfId="1" applyFont="1" applyFill="1" applyAlignment="1" applyProtection="1">
      <alignment vertical="top"/>
      <protection hidden="1"/>
    </xf>
    <xf numFmtId="1" fontId="6" fillId="2" borderId="0" xfId="1" applyNumberFormat="1" applyFont="1" applyFill="1" applyAlignment="1" applyProtection="1">
      <alignment horizontal="left" vertical="top" wrapText="1"/>
      <protection hidden="1"/>
    </xf>
    <xf numFmtId="1" fontId="2" fillId="2" borderId="12" xfId="224" applyNumberFormat="1" applyFont="1" applyFill="1" applyBorder="1" applyAlignment="1" applyProtection="1">
      <alignment horizontal="left" vertical="center" wrapText="1"/>
      <protection locked="0" hidden="1"/>
    </xf>
    <xf numFmtId="1" fontId="59" fillId="20" borderId="0" xfId="224" applyNumberFormat="1" applyFont="1" applyFill="1" applyAlignment="1" applyProtection="1">
      <alignment horizontal="left" vertical="center" wrapText="1"/>
      <protection hidden="1"/>
    </xf>
    <xf numFmtId="0" fontId="67" fillId="0" borderId="5" xfId="2" applyFont="1" applyFill="1" applyAlignment="1" applyProtection="1">
      <alignment vertical="center" wrapText="1"/>
      <protection hidden="1"/>
    </xf>
    <xf numFmtId="1" fontId="6" fillId="2" borderId="4" xfId="1" applyNumberFormat="1" applyFont="1" applyFill="1" applyBorder="1" applyAlignment="1" applyProtection="1">
      <alignment horizontal="left" vertical="center" wrapText="1"/>
      <protection hidden="1"/>
    </xf>
    <xf numFmtId="1" fontId="6" fillId="0" borderId="0" xfId="1" applyNumberFormat="1" applyFont="1" applyAlignment="1" applyProtection="1">
      <alignment horizontal="left" vertical="top" wrapText="1"/>
      <protection hidden="1"/>
    </xf>
    <xf numFmtId="0" fontId="10" fillId="2" borderId="0" xfId="9" applyFont="1" applyFill="1" applyAlignment="1" applyProtection="1">
      <alignment horizontal="justify" vertical="top" wrapText="1"/>
      <protection hidden="1"/>
    </xf>
    <xf numFmtId="0" fontId="10" fillId="0" borderId="0" xfId="0" applyFont="1" applyProtection="1">
      <protection locked="0" hidden="1"/>
    </xf>
    <xf numFmtId="0" fontId="10"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4" borderId="0" xfId="4" applyProtection="1">
      <alignment horizontal="center" vertical="center" wrapText="1"/>
      <protection locked="0" hidden="1"/>
    </xf>
    <xf numFmtId="0" fontId="29" fillId="2" borderId="0" xfId="0" applyFont="1" applyFill="1" applyAlignment="1" applyProtection="1">
      <alignment horizontal="center" vertical="center" wrapText="1"/>
      <protection hidden="1"/>
    </xf>
    <xf numFmtId="1" fontId="2" fillId="27" borderId="12" xfId="1" applyNumberFormat="1" applyFont="1" applyFill="1" applyBorder="1" applyAlignment="1" applyProtection="1">
      <alignment horizontal="left" vertical="center" wrapText="1"/>
      <protection locked="0" hidden="1"/>
    </xf>
    <xf numFmtId="0" fontId="0" fillId="21" borderId="12" xfId="2" applyFont="1" applyBorder="1" applyAlignment="1" applyProtection="1">
      <alignment horizontal="center" vertical="center" wrapText="1"/>
      <protection hidden="1"/>
    </xf>
    <xf numFmtId="0" fontId="0" fillId="0" borderId="0" xfId="0" applyAlignment="1" applyProtection="1">
      <alignment vertical="center"/>
      <protection hidden="1"/>
    </xf>
    <xf numFmtId="0" fontId="0" fillId="21" borderId="15" xfId="2" applyFont="1" applyBorder="1" applyAlignment="1" applyProtection="1">
      <alignment horizontal="left" vertical="center" wrapText="1"/>
      <protection hidden="1"/>
    </xf>
    <xf numFmtId="0" fontId="61" fillId="2" borderId="6" xfId="5" applyFont="1" applyFill="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0" fillId="2" borderId="0" xfId="0" applyFill="1" applyAlignment="1" applyProtection="1">
      <alignment horizontal="left" vertical="center"/>
      <protection hidden="1"/>
    </xf>
    <xf numFmtId="0" fontId="4" fillId="0" borderId="0" xfId="0" applyFont="1" applyAlignment="1" applyProtection="1">
      <alignment vertical="center" wrapText="1"/>
      <protection hidden="1"/>
    </xf>
    <xf numFmtId="0" fontId="0" fillId="0" borderId="17" xfId="2" applyFont="1" applyFill="1" applyBorder="1" applyAlignment="1" applyProtection="1">
      <alignment vertical="center"/>
      <protection hidden="1"/>
    </xf>
    <xf numFmtId="0" fontId="0" fillId="0" borderId="0" xfId="2" applyFont="1" applyFill="1" applyBorder="1" applyAlignment="1" applyProtection="1">
      <alignment vertical="center"/>
      <protection hidden="1"/>
    </xf>
    <xf numFmtId="0" fontId="2" fillId="2" borderId="0" xfId="0" applyFont="1" applyFill="1" applyAlignment="1" applyProtection="1">
      <alignment horizontal="left" vertical="center"/>
      <protection hidden="1"/>
    </xf>
    <xf numFmtId="0" fontId="5" fillId="20" borderId="0" xfId="0" applyFont="1" applyFill="1" applyAlignment="1" applyProtection="1">
      <alignment horizontal="left" vertical="center" wrapText="1"/>
      <protection hidden="1"/>
    </xf>
    <xf numFmtId="0" fontId="0" fillId="28" borderId="5" xfId="2" applyFont="1" applyFill="1" applyAlignment="1" applyProtection="1">
      <alignment horizontal="center" vertical="center"/>
      <protection locked="0" hidden="1"/>
    </xf>
    <xf numFmtId="0" fontId="18" fillId="28" borderId="36" xfId="2" applyFont="1" applyFill="1" applyBorder="1" applyAlignment="1" applyProtection="1">
      <alignment horizontal="left" vertical="center" wrapText="1"/>
      <protection hidden="1"/>
    </xf>
    <xf numFmtId="0" fontId="0" fillId="28" borderId="5" xfId="2" applyFont="1" applyFill="1" applyAlignment="1" applyProtection="1">
      <alignment horizontal="left" vertical="center" wrapText="1"/>
      <protection hidden="1"/>
    </xf>
    <xf numFmtId="1" fontId="0" fillId="28" borderId="8" xfId="2" applyNumberFormat="1" applyFont="1" applyFill="1" applyBorder="1" applyAlignment="1" applyProtection="1">
      <alignment horizontal="center" vertical="center"/>
      <protection hidden="1"/>
    </xf>
    <xf numFmtId="0" fontId="0" fillId="28" borderId="5" xfId="2" applyFont="1" applyFill="1" applyAlignment="1" applyProtection="1">
      <alignment horizontal="center" vertical="center"/>
      <protection hidden="1"/>
    </xf>
    <xf numFmtId="0" fontId="0" fillId="28" borderId="8" xfId="2" applyFont="1" applyFill="1" applyBorder="1" applyAlignment="1" applyProtection="1">
      <alignment horizontal="left" vertical="center" wrapText="1"/>
      <protection hidden="1"/>
    </xf>
    <xf numFmtId="164" fontId="0" fillId="28" borderId="8" xfId="2" applyNumberFormat="1" applyFont="1" applyFill="1" applyBorder="1" applyAlignment="1" applyProtection="1">
      <alignment horizontal="center" vertical="center"/>
      <protection hidden="1"/>
    </xf>
    <xf numFmtId="0" fontId="0" fillId="28" borderId="8" xfId="2" applyFont="1" applyFill="1" applyBorder="1" applyAlignment="1" applyProtection="1">
      <alignment horizontal="center" vertical="center" wrapText="1"/>
      <protection hidden="1"/>
    </xf>
    <xf numFmtId="164" fontId="9" fillId="28" borderId="5" xfId="2" applyNumberFormat="1" applyFill="1" applyAlignment="1" applyProtection="1">
      <alignment horizontal="center" vertical="center"/>
      <protection hidden="1"/>
    </xf>
    <xf numFmtId="0" fontId="9" fillId="28" borderId="5" xfId="2" applyFill="1" applyAlignment="1" applyProtection="1">
      <alignment horizontal="left" vertical="center" wrapText="1"/>
      <protection hidden="1"/>
    </xf>
    <xf numFmtId="0" fontId="9" fillId="28" borderId="5" xfId="2" applyFill="1" applyAlignment="1" applyProtection="1">
      <alignment horizontal="center" vertical="center"/>
      <protection hidden="1"/>
    </xf>
    <xf numFmtId="0" fontId="18" fillId="28" borderId="36" xfId="2" applyFont="1" applyFill="1" applyBorder="1" applyAlignment="1" applyProtection="1">
      <alignment vertical="center" wrapText="1"/>
      <protection hidden="1"/>
    </xf>
    <xf numFmtId="0" fontId="0" fillId="28" borderId="5" xfId="2" applyFont="1" applyFill="1" applyAlignment="1" applyProtection="1">
      <alignment vertical="center" wrapText="1"/>
      <protection hidden="1"/>
    </xf>
    <xf numFmtId="1" fontId="0" fillId="28" borderId="5" xfId="2" applyNumberFormat="1" applyFont="1" applyFill="1" applyAlignment="1" applyProtection="1">
      <alignment horizontal="center" vertical="center"/>
      <protection hidden="1"/>
    </xf>
    <xf numFmtId="164" fontId="0" fillId="28" borderId="5" xfId="2" applyNumberFormat="1" applyFont="1" applyFill="1" applyAlignment="1" applyProtection="1">
      <alignment horizontal="center" vertical="center"/>
      <protection hidden="1"/>
    </xf>
    <xf numFmtId="0" fontId="0" fillId="28" borderId="5" xfId="2" applyFont="1" applyFill="1" applyAlignment="1" applyProtection="1">
      <alignment horizontal="center" vertical="center" wrapText="1"/>
      <protection hidden="1"/>
    </xf>
    <xf numFmtId="0" fontId="0" fillId="28" borderId="12" xfId="2" applyFont="1" applyFill="1" applyBorder="1" applyAlignment="1" applyProtection="1">
      <alignment horizontal="center" vertical="center"/>
      <protection hidden="1"/>
    </xf>
    <xf numFmtId="164" fontId="0" fillId="28" borderId="7" xfId="2" applyNumberFormat="1" applyFont="1" applyFill="1" applyBorder="1" applyAlignment="1" applyProtection="1">
      <alignment horizontal="center" vertical="center"/>
      <protection hidden="1"/>
    </xf>
    <xf numFmtId="0" fontId="0" fillId="28" borderId="7" xfId="2" applyFont="1" applyFill="1" applyBorder="1" applyAlignment="1" applyProtection="1">
      <alignment horizontal="left" vertical="center"/>
      <protection hidden="1"/>
    </xf>
    <xf numFmtId="0" fontId="0" fillId="28" borderId="38" xfId="2" applyFont="1" applyFill="1" applyBorder="1" applyAlignment="1" applyProtection="1">
      <alignment horizontal="center" vertical="center" wrapText="1"/>
      <protection hidden="1"/>
    </xf>
    <xf numFmtId="0" fontId="4" fillId="4" borderId="0" xfId="4">
      <alignment horizontal="center" vertical="center" wrapText="1"/>
      <protection locked="0"/>
    </xf>
    <xf numFmtId="0" fontId="70" fillId="29" borderId="41" xfId="238" applyBorder="1" applyProtection="1">
      <protection hidden="1"/>
    </xf>
    <xf numFmtId="0" fontId="0" fillId="22" borderId="0" xfId="0" applyFill="1" applyProtection="1">
      <protection hidden="1"/>
    </xf>
    <xf numFmtId="0" fontId="56" fillId="22" borderId="0" xfId="0" applyFont="1" applyFill="1" applyProtection="1">
      <protection hidden="1"/>
    </xf>
    <xf numFmtId="0" fontId="18" fillId="28" borderId="35" xfId="2" applyFont="1" applyFill="1" applyBorder="1" applyAlignment="1" applyProtection="1">
      <alignment horizontal="left" vertical="center" wrapText="1"/>
      <protection hidden="1"/>
    </xf>
    <xf numFmtId="0" fontId="18" fillId="28" borderId="37" xfId="2" applyFont="1" applyFill="1" applyBorder="1" applyAlignment="1" applyProtection="1">
      <alignment horizontal="left" vertical="center" wrapText="1"/>
      <protection hidden="1"/>
    </xf>
    <xf numFmtId="0" fontId="0" fillId="28" borderId="7" xfId="2" applyFont="1" applyFill="1" applyBorder="1" applyAlignment="1" applyProtection="1">
      <alignment horizontal="left" vertical="center" wrapText="1"/>
      <protection hidden="1"/>
    </xf>
    <xf numFmtId="0" fontId="10" fillId="2" borderId="0" xfId="6" applyNumberFormat="1" applyFont="1" applyFill="1" applyAlignment="1" applyProtection="1">
      <alignment vertical="top" wrapText="1"/>
      <protection hidden="1"/>
    </xf>
    <xf numFmtId="0" fontId="0" fillId="28" borderId="12" xfId="2" applyFont="1" applyFill="1" applyBorder="1" applyAlignment="1" applyProtection="1">
      <alignment horizontal="center" vertical="center" wrapText="1"/>
      <protection locked="0" hidden="1"/>
    </xf>
    <xf numFmtId="0" fontId="0" fillId="28" borderId="6" xfId="2" applyFont="1" applyFill="1" applyBorder="1" applyAlignment="1" applyProtection="1">
      <alignment horizontal="left" vertical="center" wrapText="1"/>
      <protection locked="0" hidden="1"/>
    </xf>
    <xf numFmtId="0" fontId="0" fillId="28" borderId="15" xfId="2" applyFont="1" applyFill="1" applyBorder="1" applyAlignment="1" applyProtection="1">
      <alignment horizontal="left" vertical="center" wrapText="1"/>
      <protection locked="0" hidden="1"/>
    </xf>
    <xf numFmtId="0" fontId="0" fillId="28" borderId="0" xfId="2" applyFont="1" applyFill="1" applyBorder="1" applyAlignment="1" applyProtection="1">
      <alignment horizontal="left" vertical="center" wrapText="1"/>
      <protection locked="0" hidden="1"/>
    </xf>
    <xf numFmtId="0" fontId="70" fillId="28" borderId="41" xfId="238" applyFill="1" applyBorder="1" applyProtection="1">
      <protection hidden="1"/>
    </xf>
    <xf numFmtId="0" fontId="9" fillId="28" borderId="5" xfId="2" applyFill="1" applyAlignment="1" applyProtection="1">
      <alignment horizontal="left" vertical="center"/>
      <protection hidden="1"/>
    </xf>
    <xf numFmtId="0" fontId="0" fillId="28" borderId="5" xfId="2" applyFont="1" applyFill="1" applyAlignment="1" applyProtection="1">
      <alignment horizontal="left" vertical="center"/>
      <protection hidden="1"/>
    </xf>
    <xf numFmtId="0" fontId="0" fillId="28" borderId="38" xfId="2" applyFont="1" applyFill="1" applyBorder="1" applyAlignment="1" applyProtection="1">
      <alignment horizontal="center" vertical="center"/>
      <protection hidden="1"/>
    </xf>
    <xf numFmtId="1" fontId="0" fillId="28" borderId="7" xfId="2" applyNumberFormat="1" applyFont="1" applyFill="1" applyBorder="1" applyAlignment="1" applyProtection="1">
      <alignment horizontal="center" vertical="center"/>
      <protection hidden="1"/>
    </xf>
    <xf numFmtId="0" fontId="0" fillId="28" borderId="7" xfId="2" applyFont="1" applyFill="1" applyBorder="1" applyAlignment="1" applyProtection="1">
      <alignment horizontal="center" vertical="center"/>
      <protection hidden="1"/>
    </xf>
    <xf numFmtId="0" fontId="70" fillId="28" borderId="40" xfId="238" applyFill="1" applyBorder="1" applyProtection="1">
      <protection hidden="1"/>
    </xf>
    <xf numFmtId="164" fontId="0" fillId="28" borderId="5" xfId="2" applyNumberFormat="1" applyFont="1" applyFill="1" applyAlignment="1" applyProtection="1">
      <alignment horizontal="left" vertical="center"/>
      <protection hidden="1"/>
    </xf>
    <xf numFmtId="0" fontId="0" fillId="28" borderId="5" xfId="2" applyFont="1" applyFill="1" applyAlignment="1" applyProtection="1">
      <alignment horizontal="left" vertical="center"/>
      <protection locked="0" hidden="1"/>
    </xf>
    <xf numFmtId="0" fontId="70" fillId="28" borderId="41" xfId="238" applyFill="1" applyBorder="1" applyAlignment="1" applyProtection="1">
      <alignment vertical="center"/>
      <protection hidden="1"/>
    </xf>
    <xf numFmtId="0" fontId="9" fillId="28" borderId="5" xfId="2" applyFill="1" applyAlignment="1" applyProtection="1">
      <alignment horizontal="center" vertical="center" wrapText="1"/>
      <protection hidden="1"/>
    </xf>
    <xf numFmtId="0" fontId="9" fillId="28" borderId="8" xfId="2" applyFill="1" applyBorder="1" applyAlignment="1" applyProtection="1">
      <alignment horizontal="left" vertical="center" wrapText="1"/>
      <protection hidden="1"/>
    </xf>
    <xf numFmtId="0" fontId="18" fillId="28" borderId="36" xfId="2" applyFont="1" applyFill="1" applyBorder="1" applyAlignment="1" applyProtection="1">
      <alignment horizontal="left" vertical="center"/>
      <protection hidden="1"/>
    </xf>
    <xf numFmtId="1" fontId="9" fillId="28" borderId="5" xfId="2" applyNumberFormat="1" applyFill="1" applyAlignment="1" applyProtection="1">
      <alignment horizontal="center" vertical="center"/>
      <protection hidden="1"/>
    </xf>
    <xf numFmtId="0" fontId="0" fillId="28" borderId="0" xfId="0" applyFill="1" applyProtection="1">
      <protection locked="0" hidden="1"/>
    </xf>
    <xf numFmtId="0" fontId="18" fillId="28" borderId="37" xfId="2" applyFont="1" applyFill="1" applyBorder="1" applyAlignment="1" applyProtection="1">
      <alignment horizontal="left" vertical="center"/>
      <protection hidden="1"/>
    </xf>
    <xf numFmtId="1" fontId="9" fillId="28" borderId="7" xfId="2" applyNumberFormat="1" applyFill="1" applyBorder="1" applyAlignment="1" applyProtection="1">
      <alignment horizontal="center" vertical="center"/>
      <protection hidden="1"/>
    </xf>
    <xf numFmtId="0" fontId="9" fillId="28" borderId="7" xfId="2" applyFill="1" applyBorder="1" applyAlignment="1" applyProtection="1">
      <alignment horizontal="left" vertical="center"/>
      <protection hidden="1"/>
    </xf>
    <xf numFmtId="0" fontId="0" fillId="28" borderId="8" xfId="2" applyFont="1" applyFill="1" applyBorder="1" applyAlignment="1" applyProtection="1">
      <alignment horizontal="left" vertical="top" wrapText="1"/>
      <protection hidden="1"/>
    </xf>
    <xf numFmtId="0" fontId="0" fillId="28" borderId="8" xfId="2" applyFont="1" applyFill="1" applyBorder="1" applyAlignment="1" applyProtection="1">
      <alignment horizontal="center" vertical="center"/>
      <protection hidden="1"/>
    </xf>
    <xf numFmtId="0" fontId="0" fillId="28" borderId="5" xfId="2" applyFont="1" applyFill="1" applyAlignment="1" applyProtection="1">
      <alignment horizontal="left" vertical="top" wrapText="1"/>
      <protection hidden="1"/>
    </xf>
    <xf numFmtId="0" fontId="0" fillId="28" borderId="7" xfId="2" applyFont="1" applyFill="1" applyBorder="1" applyAlignment="1" applyProtection="1">
      <alignment horizontal="left" vertical="top" wrapText="1"/>
      <protection hidden="1"/>
    </xf>
    <xf numFmtId="0" fontId="9" fillId="28" borderId="7" xfId="2" applyFill="1" applyBorder="1" applyAlignment="1" applyProtection="1">
      <alignment horizontal="left" vertical="center" wrapText="1"/>
      <protection hidden="1"/>
    </xf>
    <xf numFmtId="0" fontId="72" fillId="28" borderId="5" xfId="5" applyFont="1" applyFill="1" applyAlignment="1" applyProtection="1">
      <alignment horizontal="center" vertical="center"/>
      <protection hidden="1"/>
    </xf>
    <xf numFmtId="0" fontId="72" fillId="28" borderId="8" xfId="5" applyFont="1" applyFill="1" applyBorder="1" applyAlignment="1" applyProtection="1">
      <alignment horizontal="left" vertical="center"/>
      <protection hidden="1"/>
    </xf>
    <xf numFmtId="0" fontId="72" fillId="28" borderId="9" xfId="5" applyFont="1" applyFill="1" applyBorder="1" applyAlignment="1" applyProtection="1">
      <alignment horizontal="center" vertical="center"/>
      <protection hidden="1"/>
    </xf>
    <xf numFmtId="0" fontId="72" fillId="28" borderId="5" xfId="5" applyFont="1" applyFill="1" applyAlignment="1" applyProtection="1">
      <alignment horizontal="left" vertical="center"/>
      <protection hidden="1"/>
    </xf>
    <xf numFmtId="0" fontId="72" fillId="28" borderId="12" xfId="5" applyFont="1" applyFill="1" applyBorder="1" applyAlignment="1" applyProtection="1">
      <alignment horizontal="center" vertical="center"/>
      <protection hidden="1"/>
    </xf>
    <xf numFmtId="0" fontId="4" fillId="20" borderId="8" xfId="0" applyFont="1" applyFill="1" applyBorder="1" applyAlignment="1">
      <alignment horizontal="left" vertical="center" wrapText="1"/>
    </xf>
    <xf numFmtId="0" fontId="0" fillId="0" borderId="16" xfId="0" applyBorder="1" applyAlignment="1" applyProtection="1">
      <alignment vertical="center" wrapText="1"/>
      <protection locked="0" hidden="1"/>
    </xf>
    <xf numFmtId="165" fontId="1" fillId="0" borderId="0" xfId="192" applyFont="1" applyAlignment="1" applyProtection="1">
      <alignment horizontal="left" vertical="center"/>
      <protection hidden="1"/>
    </xf>
    <xf numFmtId="165" fontId="1" fillId="0" borderId="0" xfId="192" applyFont="1" applyProtection="1">
      <protection hidden="1"/>
    </xf>
    <xf numFmtId="0" fontId="59" fillId="22" borderId="41" xfId="222" applyFont="1" applyFill="1" applyBorder="1" applyAlignment="1" applyProtection="1">
      <alignment horizontal="center" vertical="center" wrapText="1"/>
      <protection hidden="1"/>
    </xf>
    <xf numFmtId="14" fontId="68" fillId="2" borderId="41" xfId="222" applyNumberFormat="1" applyFont="1" applyFill="1" applyBorder="1" applyAlignment="1" applyProtection="1">
      <alignment horizontal="center" vertical="center" wrapText="1"/>
      <protection hidden="1"/>
    </xf>
    <xf numFmtId="165" fontId="24" fillId="0" borderId="0" xfId="192" applyProtection="1">
      <protection hidden="1"/>
    </xf>
    <xf numFmtId="0" fontId="29" fillId="0" borderId="19" xfId="0" applyFont="1" applyBorder="1" applyAlignment="1" applyProtection="1">
      <alignment vertical="center" wrapText="1"/>
      <protection hidden="1"/>
    </xf>
    <xf numFmtId="164" fontId="0" fillId="28" borderId="5" xfId="2" applyNumberFormat="1" applyFont="1" applyFill="1" applyAlignment="1" applyProtection="1">
      <alignment horizontal="left" vertical="center" indent="3"/>
      <protection hidden="1"/>
    </xf>
    <xf numFmtId="0" fontId="61" fillId="2" borderId="10" xfId="3" applyFont="1" applyFill="1" applyBorder="1" applyAlignment="1" applyProtection="1">
      <alignment horizontal="center" vertical="center" wrapText="1"/>
      <protection locked="0" hidden="1"/>
    </xf>
    <xf numFmtId="1" fontId="4" fillId="4" borderId="7" xfId="4" applyNumberFormat="1" applyBorder="1" applyProtection="1">
      <alignment horizontal="center" vertical="center" wrapText="1"/>
      <protection hidden="1"/>
    </xf>
    <xf numFmtId="0" fontId="0" fillId="28" borderId="5" xfId="2" applyFont="1" applyFill="1" applyAlignment="1" applyProtection="1">
      <alignment horizontal="center" vertical="center"/>
    </xf>
    <xf numFmtId="0" fontId="54" fillId="0" borderId="0" xfId="0" applyFont="1" applyAlignment="1" applyProtection="1">
      <alignment horizontal="left" vertical="center" wrapText="1"/>
      <protection hidden="1"/>
    </xf>
    <xf numFmtId="0" fontId="55" fillId="0" borderId="0" xfId="0" applyFont="1" applyAlignment="1" applyProtection="1">
      <alignment horizontal="left" vertical="center" wrapText="1"/>
      <protection hidden="1"/>
    </xf>
    <xf numFmtId="0" fontId="10" fillId="2" borderId="0" xfId="9" applyFont="1" applyFill="1" applyAlignment="1" applyProtection="1">
      <alignment horizontal="left" vertical="top" wrapText="1"/>
      <protection hidden="1"/>
    </xf>
    <xf numFmtId="0" fontId="5" fillId="4" borderId="0" xfId="8" applyFont="1" applyFill="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30" fillId="0" borderId="0" xfId="0" applyFont="1" applyAlignment="1" applyProtection="1">
      <alignment horizontal="left" vertical="center" wrapText="1"/>
      <protection hidden="1"/>
    </xf>
    <xf numFmtId="0" fontId="67" fillId="2" borderId="0" xfId="6" applyNumberFormat="1" applyFont="1" applyFill="1" applyAlignment="1" applyProtection="1">
      <alignment horizontal="left" vertical="top" wrapText="1"/>
      <protection hidden="1"/>
    </xf>
    <xf numFmtId="165" fontId="5" fillId="4" borderId="0" xfId="192" applyFont="1" applyFill="1" applyAlignment="1" applyProtection="1">
      <alignment horizontal="left" vertical="center"/>
      <protection hidden="1"/>
    </xf>
    <xf numFmtId="0" fontId="59" fillId="22" borderId="41" xfId="222" applyFont="1" applyFill="1" applyBorder="1" applyAlignment="1" applyProtection="1">
      <alignment horizontal="center" vertical="center" wrapText="1"/>
      <protection hidden="1"/>
    </xf>
    <xf numFmtId="3" fontId="68" fillId="2" borderId="41" xfId="222" applyNumberFormat="1" applyFont="1" applyFill="1" applyBorder="1" applyAlignment="1" applyProtection="1">
      <alignment horizontal="center" vertical="center" wrapText="1"/>
      <protection hidden="1"/>
    </xf>
    <xf numFmtId="0" fontId="10" fillId="2" borderId="0" xfId="6" applyNumberFormat="1" applyFont="1" applyFill="1" applyAlignment="1" applyProtection="1">
      <alignment horizontal="left" vertical="top" wrapText="1"/>
      <protection hidden="1"/>
    </xf>
    <xf numFmtId="165" fontId="5" fillId="4" borderId="0" xfId="6" applyFont="1" applyFill="1" applyAlignment="1" applyProtection="1">
      <alignment horizontal="left" vertical="center"/>
      <protection hidden="1"/>
    </xf>
    <xf numFmtId="0" fontId="67" fillId="21" borderId="7" xfId="2" applyFont="1" applyBorder="1" applyAlignment="1" applyProtection="1">
      <alignment horizontal="left" vertical="top" wrapText="1"/>
      <protection hidden="1"/>
    </xf>
    <xf numFmtId="0" fontId="67" fillId="21" borderId="0" xfId="2" applyFont="1" applyBorder="1" applyAlignment="1" applyProtection="1">
      <alignment horizontal="left" vertical="top" wrapText="1"/>
      <protection hidden="1"/>
    </xf>
    <xf numFmtId="0" fontId="67" fillId="21" borderId="8" xfId="2" applyFont="1" applyBorder="1" applyAlignment="1" applyProtection="1">
      <alignment horizontal="left" vertical="top" wrapText="1"/>
      <protection hidden="1"/>
    </xf>
    <xf numFmtId="1" fontId="2" fillId="2" borderId="13" xfId="1" applyNumberFormat="1" applyFont="1" applyFill="1" applyBorder="1" applyAlignment="1" applyProtection="1">
      <alignment horizontal="left" vertical="top" wrapText="1"/>
      <protection locked="0" hidden="1"/>
    </xf>
    <xf numFmtId="1" fontId="2" fillId="2" borderId="9" xfId="1" applyNumberFormat="1" applyFont="1" applyFill="1" applyBorder="1" applyAlignment="1" applyProtection="1">
      <alignment horizontal="left" vertical="top" wrapText="1"/>
      <protection locked="0" hidden="1"/>
    </xf>
    <xf numFmtId="0" fontId="8" fillId="0" borderId="0" xfId="0" applyFont="1" applyAlignment="1" applyProtection="1">
      <alignment horizontal="center" vertical="center" wrapText="1"/>
      <protection hidden="1"/>
    </xf>
    <xf numFmtId="0" fontId="5" fillId="20" borderId="8" xfId="0" applyFont="1" applyFill="1" applyBorder="1" applyAlignment="1" applyProtection="1">
      <alignment horizontal="left" vertical="center" wrapText="1"/>
      <protection hidden="1"/>
    </xf>
    <xf numFmtId="0" fontId="18" fillId="28" borderId="36" xfId="2" applyFont="1" applyFill="1" applyBorder="1" applyAlignment="1" applyProtection="1">
      <alignment horizontal="left" vertical="center" wrapText="1"/>
      <protection hidden="1"/>
    </xf>
    <xf numFmtId="0" fontId="0" fillId="28" borderId="7" xfId="2" applyFont="1" applyFill="1" applyBorder="1" applyAlignment="1" applyProtection="1">
      <alignment horizontal="left" vertical="center" wrapText="1"/>
      <protection hidden="1"/>
    </xf>
    <xf numFmtId="0" fontId="0" fillId="28" borderId="8" xfId="2" applyFont="1" applyFill="1" applyBorder="1" applyAlignment="1" applyProtection="1">
      <alignment horizontal="left" vertical="center" wrapText="1"/>
      <protection hidden="1"/>
    </xf>
    <xf numFmtId="0" fontId="9" fillId="28" borderId="1" xfId="2" applyFill="1" applyBorder="1" applyAlignment="1" applyProtection="1">
      <alignment horizontal="center" vertical="center" wrapText="1"/>
      <protection hidden="1"/>
    </xf>
    <xf numFmtId="0" fontId="29" fillId="0" borderId="19" xfId="0" applyFont="1" applyBorder="1" applyAlignment="1" applyProtection="1">
      <alignment horizontal="center" vertical="center" wrapText="1"/>
      <protection hidden="1"/>
    </xf>
    <xf numFmtId="0" fontId="4" fillId="20" borderId="0" xfId="0" applyFont="1" applyFill="1" applyAlignment="1" applyProtection="1">
      <alignment horizontal="left" vertical="center" wrapText="1"/>
      <protection hidden="1"/>
    </xf>
    <xf numFmtId="0" fontId="29" fillId="2" borderId="0" xfId="0" applyFont="1" applyFill="1" applyAlignment="1" applyProtection="1">
      <alignment horizontal="center" vertical="center" wrapText="1"/>
      <protection hidden="1"/>
    </xf>
    <xf numFmtId="0" fontId="18" fillId="28" borderId="7" xfId="2" applyFont="1" applyFill="1" applyBorder="1" applyAlignment="1" applyProtection="1">
      <alignment horizontal="left" vertical="center" wrapText="1"/>
      <protection hidden="1"/>
    </xf>
    <xf numFmtId="0" fontId="18" fillId="28" borderId="0" xfId="2" applyFont="1" applyFill="1" applyBorder="1" applyAlignment="1" applyProtection="1">
      <alignment horizontal="left" vertical="center" wrapText="1"/>
      <protection hidden="1"/>
    </xf>
    <xf numFmtId="0" fontId="18" fillId="28" borderId="8" xfId="2" applyFont="1" applyFill="1" applyBorder="1" applyAlignment="1" applyProtection="1">
      <alignment horizontal="left" vertical="center" wrapText="1"/>
      <protection hidden="1"/>
    </xf>
    <xf numFmtId="0" fontId="0" fillId="28" borderId="0" xfId="2" applyFont="1" applyFill="1" applyBorder="1" applyAlignment="1" applyProtection="1">
      <alignment horizontal="left" vertical="center" wrapText="1"/>
      <protection hidden="1"/>
    </xf>
    <xf numFmtId="0" fontId="18" fillId="28" borderId="37" xfId="2" applyFont="1" applyFill="1" applyBorder="1" applyAlignment="1" applyProtection="1">
      <alignment horizontal="left" vertical="center" wrapText="1"/>
      <protection hidden="1"/>
    </xf>
    <xf numFmtId="0" fontId="18" fillId="28" borderId="39" xfId="2" applyFont="1" applyFill="1" applyBorder="1" applyAlignment="1" applyProtection="1">
      <alignment horizontal="left" vertical="center" wrapText="1"/>
      <protection hidden="1"/>
    </xf>
    <xf numFmtId="0" fontId="9" fillId="28" borderId="8" xfId="2" applyFill="1" applyBorder="1" applyAlignment="1" applyProtection="1">
      <alignment horizontal="left" vertical="center" wrapText="1"/>
      <protection hidden="1"/>
    </xf>
    <xf numFmtId="0" fontId="0" fillId="28" borderId="35" xfId="0" applyFill="1" applyBorder="1" applyAlignment="1" applyProtection="1">
      <alignment horizontal="left" vertical="center" wrapText="1"/>
      <protection hidden="1"/>
    </xf>
    <xf numFmtId="0" fontId="18" fillId="28" borderId="35" xfId="2" applyFont="1" applyFill="1" applyBorder="1" applyAlignment="1" applyProtection="1">
      <alignment horizontal="left" vertical="center" wrapText="1"/>
      <protection hidden="1"/>
    </xf>
    <xf numFmtId="0" fontId="0" fillId="2" borderId="16" xfId="0" applyFill="1" applyBorder="1" applyAlignment="1" applyProtection="1">
      <alignment horizontal="left" vertical="center" wrapText="1"/>
      <protection locked="0" hidden="1"/>
    </xf>
    <xf numFmtId="0" fontId="0" fillId="2" borderId="17" xfId="0" applyFill="1" applyBorder="1" applyAlignment="1" applyProtection="1">
      <alignment horizontal="left" vertical="center" wrapText="1"/>
      <protection locked="0" hidden="1"/>
    </xf>
    <xf numFmtId="0" fontId="0" fillId="2" borderId="15" xfId="0" applyFill="1" applyBorder="1" applyAlignment="1" applyProtection="1">
      <alignment horizontal="left" vertical="center" wrapText="1"/>
      <protection locked="0" hidden="1"/>
    </xf>
    <xf numFmtId="0" fontId="0" fillId="28" borderId="7" xfId="2" applyFont="1" applyFill="1" applyBorder="1" applyAlignment="1" applyProtection="1">
      <alignment horizontal="left" vertical="center"/>
      <protection hidden="1"/>
    </xf>
    <xf numFmtId="0" fontId="0" fillId="28" borderId="0" xfId="2" applyFont="1" applyFill="1" applyBorder="1" applyAlignment="1" applyProtection="1">
      <alignment horizontal="left" vertical="center"/>
      <protection hidden="1"/>
    </xf>
    <xf numFmtId="0" fontId="18" fillId="28" borderId="7" xfId="2" applyFont="1" applyFill="1" applyBorder="1" applyAlignment="1" applyProtection="1">
      <alignment horizontal="center" vertical="center" wrapText="1"/>
      <protection hidden="1"/>
    </xf>
    <xf numFmtId="0" fontId="18" fillId="28" borderId="0" xfId="2" applyFont="1" applyFill="1" applyBorder="1" applyAlignment="1" applyProtection="1">
      <alignment horizontal="center" vertical="center" wrapText="1"/>
      <protection hidden="1"/>
    </xf>
    <xf numFmtId="0" fontId="18" fillId="28" borderId="8" xfId="2" applyFont="1" applyFill="1" applyBorder="1" applyAlignment="1" applyProtection="1">
      <alignment horizontal="center" vertical="center" wrapText="1"/>
      <protection hidden="1"/>
    </xf>
    <xf numFmtId="0" fontId="0" fillId="28" borderId="5" xfId="2" applyFont="1" applyFill="1" applyAlignment="1" applyProtection="1">
      <alignment horizontal="left" vertical="center" wrapText="1"/>
      <protection hidden="1"/>
    </xf>
    <xf numFmtId="0" fontId="0" fillId="2" borderId="16" xfId="2" applyFont="1" applyFill="1" applyBorder="1" applyAlignment="1" applyProtection="1">
      <alignment horizontal="left" vertical="center" wrapText="1"/>
      <protection locked="0" hidden="1"/>
    </xf>
    <xf numFmtId="0" fontId="0" fillId="28" borderId="8" xfId="0" applyFill="1" applyBorder="1" applyAlignment="1" applyProtection="1">
      <alignment horizontal="left" vertical="center" wrapText="1"/>
      <protection hidden="1"/>
    </xf>
    <xf numFmtId="0" fontId="0" fillId="0" borderId="16" xfId="2" applyFont="1" applyFill="1" applyBorder="1" applyAlignment="1" applyProtection="1">
      <alignment horizontal="left" vertical="center" wrapText="1"/>
      <protection locked="0" hidden="1"/>
    </xf>
    <xf numFmtId="0" fontId="0" fillId="0" borderId="15" xfId="0" applyBorder="1" applyAlignment="1" applyProtection="1">
      <alignment horizontal="left" vertical="center" wrapText="1"/>
      <protection locked="0" hidden="1"/>
    </xf>
    <xf numFmtId="0" fontId="71" fillId="0" borderId="0" xfId="0" applyFont="1" applyAlignment="1" applyProtection="1">
      <alignment horizontal="left" wrapText="1"/>
      <protection hidden="1"/>
    </xf>
    <xf numFmtId="0" fontId="0" fillId="0" borderId="0" xfId="0" applyAlignment="1">
      <alignment horizontal="left" wrapText="1"/>
    </xf>
    <xf numFmtId="49" fontId="70" fillId="28" borderId="37" xfId="238" applyNumberFormat="1" applyFill="1" applyBorder="1" applyAlignment="1">
      <alignment horizontal="left" vertical="top" wrapText="1"/>
    </xf>
    <xf numFmtId="49" fontId="70" fillId="28" borderId="7" xfId="238" applyNumberFormat="1" applyFill="1" applyBorder="1" applyAlignment="1">
      <alignment horizontal="left" vertical="top" wrapText="1"/>
    </xf>
    <xf numFmtId="49" fontId="70" fillId="28" borderId="13" xfId="238" applyNumberFormat="1" applyFill="1" applyBorder="1" applyAlignment="1">
      <alignment horizontal="left" vertical="top" wrapText="1"/>
    </xf>
    <xf numFmtId="49" fontId="70" fillId="28" borderId="35" xfId="238" applyNumberFormat="1" applyFill="1" applyBorder="1" applyAlignment="1">
      <alignment horizontal="left" vertical="top" wrapText="1"/>
    </xf>
    <xf numFmtId="49" fontId="70" fillId="28" borderId="8" xfId="238" applyNumberFormat="1" applyFill="1" applyBorder="1" applyAlignment="1">
      <alignment horizontal="left" vertical="top" wrapText="1"/>
    </xf>
    <xf numFmtId="49" fontId="70" fillId="28" borderId="9" xfId="238" applyNumberFormat="1" applyFill="1" applyBorder="1" applyAlignment="1">
      <alignment horizontal="left" vertical="top" wrapText="1"/>
    </xf>
    <xf numFmtId="0" fontId="57" fillId="0" borderId="0" xfId="0" applyFont="1" applyAlignment="1" applyProtection="1">
      <alignment horizontal="left" wrapText="1"/>
      <protection hidden="1"/>
    </xf>
    <xf numFmtId="0" fontId="58" fillId="0" borderId="0" xfId="0" applyFont="1" applyAlignment="1" applyProtection="1">
      <alignment horizontal="left" wrapText="1"/>
      <protection hidden="1"/>
    </xf>
    <xf numFmtId="0" fontId="0" fillId="0" borderId="37" xfId="2" applyFont="1" applyFill="1" applyBorder="1" applyAlignment="1" applyProtection="1">
      <alignment horizontal="center" vertical="center" wrapText="1"/>
      <protection locked="0"/>
    </xf>
    <xf numFmtId="0" fontId="0" fillId="0" borderId="13" xfId="2" applyFont="1" applyFill="1" applyBorder="1" applyAlignment="1" applyProtection="1">
      <alignment horizontal="center" vertical="center" wrapText="1"/>
      <protection locked="0"/>
    </xf>
    <xf numFmtId="0" fontId="17" fillId="21" borderId="25" xfId="2" applyFont="1" applyBorder="1" applyAlignment="1" applyProtection="1">
      <alignment horizontal="left" vertical="center" wrapText="1"/>
      <protection hidden="1"/>
    </xf>
    <xf numFmtId="0" fontId="17" fillId="21" borderId="23" xfId="2" applyFont="1" applyBorder="1" applyAlignment="1" applyProtection="1">
      <alignment horizontal="left" vertical="center" wrapText="1"/>
      <protection hidden="1"/>
    </xf>
  </cellXfs>
  <cellStyles count="239">
    <cellStyle name="20% - Accent1" xfId="2" builtinId="30" customBuiltin="1"/>
    <cellStyle name="20% - Accent1 2" xfId="11" xr:uid="{00000000-0005-0000-0000-000001000000}"/>
    <cellStyle name="20% - Accent1 2 2" xfId="12" xr:uid="{00000000-0005-0000-0000-000002000000}"/>
    <cellStyle name="20% - Accent1 2 3" xfId="13" xr:uid="{00000000-0005-0000-0000-000003000000}"/>
    <cellStyle name="20% - Accent1 2 4" xfId="14" xr:uid="{00000000-0005-0000-0000-000004000000}"/>
    <cellStyle name="20% - Accent1 2 5" xfId="15" xr:uid="{00000000-0005-0000-0000-000005000000}"/>
    <cellStyle name="20% - Accent1 3" xfId="225" xr:uid="{00000000-0005-0000-0000-000006000000}"/>
    <cellStyle name="20% - Accent2 2" xfId="16" xr:uid="{00000000-0005-0000-0000-000007000000}"/>
    <cellStyle name="20% - Accent2 2 2" xfId="17" xr:uid="{00000000-0005-0000-0000-000008000000}"/>
    <cellStyle name="20% - Accent2 2 3" xfId="18" xr:uid="{00000000-0005-0000-0000-000009000000}"/>
    <cellStyle name="20% - Accent2 2 4" xfId="19" xr:uid="{00000000-0005-0000-0000-00000A000000}"/>
    <cellStyle name="20% - Accent2 2 5" xfId="20" xr:uid="{00000000-0005-0000-0000-00000B000000}"/>
    <cellStyle name="20% - Accent3 2" xfId="21" xr:uid="{00000000-0005-0000-0000-00000C000000}"/>
    <cellStyle name="20% - Accent3 2 2" xfId="22" xr:uid="{00000000-0005-0000-0000-00000D000000}"/>
    <cellStyle name="20% - Accent3 2 3" xfId="23" xr:uid="{00000000-0005-0000-0000-00000E000000}"/>
    <cellStyle name="20% - Accent3 2 4" xfId="24" xr:uid="{00000000-0005-0000-0000-00000F000000}"/>
    <cellStyle name="20% - Accent3 2 5" xfId="25" xr:uid="{00000000-0005-0000-0000-000010000000}"/>
    <cellStyle name="20% - Accent4 2" xfId="26" xr:uid="{00000000-0005-0000-0000-000011000000}"/>
    <cellStyle name="20% - Accent4 2 2" xfId="27" xr:uid="{00000000-0005-0000-0000-000012000000}"/>
    <cellStyle name="20% - Accent4 2 3" xfId="28" xr:uid="{00000000-0005-0000-0000-000013000000}"/>
    <cellStyle name="20% - Accent4 2 4" xfId="29" xr:uid="{00000000-0005-0000-0000-000014000000}"/>
    <cellStyle name="20% - Accent4 2 5" xfId="30" xr:uid="{00000000-0005-0000-0000-000015000000}"/>
    <cellStyle name="20% - Accent5 2" xfId="31" xr:uid="{00000000-0005-0000-0000-000016000000}"/>
    <cellStyle name="20% - Accent5 2 2" xfId="32" xr:uid="{00000000-0005-0000-0000-000017000000}"/>
    <cellStyle name="20% - Accent5 2 3" xfId="33" xr:uid="{00000000-0005-0000-0000-000018000000}"/>
    <cellStyle name="20% - Accent5 2 4" xfId="34" xr:uid="{00000000-0005-0000-0000-000019000000}"/>
    <cellStyle name="20% - Accent5 2 5" xfId="35" xr:uid="{00000000-0005-0000-0000-00001A000000}"/>
    <cellStyle name="20% - Accent6 2" xfId="36" xr:uid="{00000000-0005-0000-0000-00001B000000}"/>
    <cellStyle name="20% - Accent6 2 2" xfId="37" xr:uid="{00000000-0005-0000-0000-00001C000000}"/>
    <cellStyle name="20% - Accent6 2 3" xfId="38" xr:uid="{00000000-0005-0000-0000-00001D000000}"/>
    <cellStyle name="20% - Accent6 2 4" xfId="39" xr:uid="{00000000-0005-0000-0000-00001E000000}"/>
    <cellStyle name="20% - Accent6 2 5" xfId="40" xr:uid="{00000000-0005-0000-0000-00001F000000}"/>
    <cellStyle name="40% - Accent1 2" xfId="41" xr:uid="{00000000-0005-0000-0000-000020000000}"/>
    <cellStyle name="40% - Accent1 2 2" xfId="42" xr:uid="{00000000-0005-0000-0000-000021000000}"/>
    <cellStyle name="40% - Accent1 2 3" xfId="43" xr:uid="{00000000-0005-0000-0000-000022000000}"/>
    <cellStyle name="40% - Accent1 2 4" xfId="44" xr:uid="{00000000-0005-0000-0000-000023000000}"/>
    <cellStyle name="40% - Accent1 2 5" xfId="45" xr:uid="{00000000-0005-0000-0000-000024000000}"/>
    <cellStyle name="40% - Accent2 2" xfId="46" xr:uid="{00000000-0005-0000-0000-000025000000}"/>
    <cellStyle name="40% - Accent2 2 2" xfId="47" xr:uid="{00000000-0005-0000-0000-000026000000}"/>
    <cellStyle name="40% - Accent2 2 3" xfId="48" xr:uid="{00000000-0005-0000-0000-000027000000}"/>
    <cellStyle name="40% - Accent2 2 4" xfId="49" xr:uid="{00000000-0005-0000-0000-000028000000}"/>
    <cellStyle name="40% - Accent2 2 5" xfId="50" xr:uid="{00000000-0005-0000-0000-000029000000}"/>
    <cellStyle name="40% - Accent3 2" xfId="51" xr:uid="{00000000-0005-0000-0000-00002A000000}"/>
    <cellStyle name="40% - Accent3 2 2" xfId="52" xr:uid="{00000000-0005-0000-0000-00002B000000}"/>
    <cellStyle name="40% - Accent3 2 3" xfId="53" xr:uid="{00000000-0005-0000-0000-00002C000000}"/>
    <cellStyle name="40% - Accent3 2 4" xfId="54" xr:uid="{00000000-0005-0000-0000-00002D000000}"/>
    <cellStyle name="40% - Accent3 2 5" xfId="55" xr:uid="{00000000-0005-0000-0000-00002E000000}"/>
    <cellStyle name="40% - Accent4 2" xfId="56" xr:uid="{00000000-0005-0000-0000-00002F000000}"/>
    <cellStyle name="40% - Accent4 2 2" xfId="57" xr:uid="{00000000-0005-0000-0000-000030000000}"/>
    <cellStyle name="40% - Accent4 2 3" xfId="58" xr:uid="{00000000-0005-0000-0000-000031000000}"/>
    <cellStyle name="40% - Accent4 2 4" xfId="59" xr:uid="{00000000-0005-0000-0000-000032000000}"/>
    <cellStyle name="40% - Accent4 2 5" xfId="60" xr:uid="{00000000-0005-0000-0000-000033000000}"/>
    <cellStyle name="40% - Accent5 2" xfId="61" xr:uid="{00000000-0005-0000-0000-000034000000}"/>
    <cellStyle name="40% - Accent5 2 2" xfId="62" xr:uid="{00000000-0005-0000-0000-000035000000}"/>
    <cellStyle name="40% - Accent5 2 3" xfId="63" xr:uid="{00000000-0005-0000-0000-000036000000}"/>
    <cellStyle name="40% - Accent5 2 4" xfId="64" xr:uid="{00000000-0005-0000-0000-000037000000}"/>
    <cellStyle name="40% - Accent5 2 5" xfId="65" xr:uid="{00000000-0005-0000-0000-000038000000}"/>
    <cellStyle name="40% - Accent6 2" xfId="66" xr:uid="{00000000-0005-0000-0000-000039000000}"/>
    <cellStyle name="40% - Accent6 2 2" xfId="67" xr:uid="{00000000-0005-0000-0000-00003A000000}"/>
    <cellStyle name="40% - Accent6 2 3" xfId="68" xr:uid="{00000000-0005-0000-0000-00003B000000}"/>
    <cellStyle name="40% - Accent6 2 4" xfId="69" xr:uid="{00000000-0005-0000-0000-00003C000000}"/>
    <cellStyle name="40% - Accent6 2 5" xfId="70" xr:uid="{00000000-0005-0000-0000-00003D000000}"/>
    <cellStyle name="60% - Accent1 2" xfId="71" xr:uid="{00000000-0005-0000-0000-00003E000000}"/>
    <cellStyle name="60% - Accent1 2 2" xfId="72" xr:uid="{00000000-0005-0000-0000-00003F000000}"/>
    <cellStyle name="60% - Accent1 2 3" xfId="73" xr:uid="{00000000-0005-0000-0000-000040000000}"/>
    <cellStyle name="60% - Accent1 2 4" xfId="74" xr:uid="{00000000-0005-0000-0000-000041000000}"/>
    <cellStyle name="60% - Accent1 2 5" xfId="75" xr:uid="{00000000-0005-0000-0000-000042000000}"/>
    <cellStyle name="60% - Accent2" xfId="3" builtinId="36"/>
    <cellStyle name="60% - Accent2 2" xfId="76" xr:uid="{00000000-0005-0000-0000-000044000000}"/>
    <cellStyle name="60% - Accent2 2 2" xfId="77" xr:uid="{00000000-0005-0000-0000-000045000000}"/>
    <cellStyle name="60% - Accent2 2 3" xfId="78" xr:uid="{00000000-0005-0000-0000-000046000000}"/>
    <cellStyle name="60% - Accent2 2 4" xfId="79" xr:uid="{00000000-0005-0000-0000-000047000000}"/>
    <cellStyle name="60% - Accent2 2 5" xfId="80" xr:uid="{00000000-0005-0000-0000-000048000000}"/>
    <cellStyle name="60% - Accent3 2" xfId="81" xr:uid="{00000000-0005-0000-0000-000049000000}"/>
    <cellStyle name="60% - Accent3 2 2" xfId="82" xr:uid="{00000000-0005-0000-0000-00004A000000}"/>
    <cellStyle name="60% - Accent3 2 3" xfId="83" xr:uid="{00000000-0005-0000-0000-00004B000000}"/>
    <cellStyle name="60% - Accent3 2 4" xfId="84" xr:uid="{00000000-0005-0000-0000-00004C000000}"/>
    <cellStyle name="60% - Accent3 2 5" xfId="85" xr:uid="{00000000-0005-0000-0000-00004D000000}"/>
    <cellStyle name="60% - Accent4 2" xfId="86" xr:uid="{00000000-0005-0000-0000-00004E000000}"/>
    <cellStyle name="60% - Accent4 2 2" xfId="87" xr:uid="{00000000-0005-0000-0000-00004F000000}"/>
    <cellStyle name="60% - Accent4 2 3" xfId="88" xr:uid="{00000000-0005-0000-0000-000050000000}"/>
    <cellStyle name="60% - Accent4 2 4" xfId="89" xr:uid="{00000000-0005-0000-0000-000051000000}"/>
    <cellStyle name="60% - Accent4 2 5" xfId="90" xr:uid="{00000000-0005-0000-0000-000052000000}"/>
    <cellStyle name="60% - Accent5 2" xfId="91" xr:uid="{00000000-0005-0000-0000-000053000000}"/>
    <cellStyle name="60% - Accent5 2 2" xfId="92" xr:uid="{00000000-0005-0000-0000-000054000000}"/>
    <cellStyle name="60% - Accent5 2 3" xfId="93" xr:uid="{00000000-0005-0000-0000-000055000000}"/>
    <cellStyle name="60% - Accent5 2 4" xfId="94" xr:uid="{00000000-0005-0000-0000-000056000000}"/>
    <cellStyle name="60% - Accent5 2 5" xfId="95" xr:uid="{00000000-0005-0000-0000-000057000000}"/>
    <cellStyle name="60% - Accent6 2" xfId="96" xr:uid="{00000000-0005-0000-0000-000058000000}"/>
    <cellStyle name="60% - Accent6 2 2" xfId="97" xr:uid="{00000000-0005-0000-0000-000059000000}"/>
    <cellStyle name="60% - Accent6 2 3" xfId="98" xr:uid="{00000000-0005-0000-0000-00005A000000}"/>
    <cellStyle name="60% - Accent6 2 4" xfId="99" xr:uid="{00000000-0005-0000-0000-00005B000000}"/>
    <cellStyle name="60% - Accent6 2 5" xfId="100" xr:uid="{00000000-0005-0000-0000-00005C000000}"/>
    <cellStyle name="Accent1 2" xfId="101" xr:uid="{00000000-0005-0000-0000-00005D000000}"/>
    <cellStyle name="Accent1 2 2" xfId="102" xr:uid="{00000000-0005-0000-0000-00005E000000}"/>
    <cellStyle name="Accent1 2 3" xfId="103" xr:uid="{00000000-0005-0000-0000-00005F000000}"/>
    <cellStyle name="Accent1 2 4" xfId="104" xr:uid="{00000000-0005-0000-0000-000060000000}"/>
    <cellStyle name="Accent1 2 5" xfId="105" xr:uid="{00000000-0005-0000-0000-000061000000}"/>
    <cellStyle name="Accent2 2" xfId="106" xr:uid="{00000000-0005-0000-0000-000062000000}"/>
    <cellStyle name="Accent2 2 2" xfId="107" xr:uid="{00000000-0005-0000-0000-000063000000}"/>
    <cellStyle name="Accent2 2 3" xfId="108" xr:uid="{00000000-0005-0000-0000-000064000000}"/>
    <cellStyle name="Accent2 2 4" xfId="109" xr:uid="{00000000-0005-0000-0000-000065000000}"/>
    <cellStyle name="Accent2 2 5" xfId="110" xr:uid="{00000000-0005-0000-0000-000066000000}"/>
    <cellStyle name="Accent3 2" xfId="111" xr:uid="{00000000-0005-0000-0000-000067000000}"/>
    <cellStyle name="Accent3 2 2" xfId="112" xr:uid="{00000000-0005-0000-0000-000068000000}"/>
    <cellStyle name="Accent3 2 3" xfId="113" xr:uid="{00000000-0005-0000-0000-000069000000}"/>
    <cellStyle name="Accent3 2 4" xfId="114" xr:uid="{00000000-0005-0000-0000-00006A000000}"/>
    <cellStyle name="Accent3 2 5" xfId="115" xr:uid="{00000000-0005-0000-0000-00006B000000}"/>
    <cellStyle name="Accent4 2" xfId="116" xr:uid="{00000000-0005-0000-0000-00006C000000}"/>
    <cellStyle name="Accent4 2 2" xfId="117" xr:uid="{00000000-0005-0000-0000-00006D000000}"/>
    <cellStyle name="Accent4 2 3" xfId="118" xr:uid="{00000000-0005-0000-0000-00006E000000}"/>
    <cellStyle name="Accent4 2 4" xfId="119" xr:uid="{00000000-0005-0000-0000-00006F000000}"/>
    <cellStyle name="Accent4 2 5" xfId="120" xr:uid="{00000000-0005-0000-0000-000070000000}"/>
    <cellStyle name="Accent5 2" xfId="121" xr:uid="{00000000-0005-0000-0000-000071000000}"/>
    <cellStyle name="Accent5 2 2" xfId="122" xr:uid="{00000000-0005-0000-0000-000072000000}"/>
    <cellStyle name="Accent5 2 3" xfId="123" xr:uid="{00000000-0005-0000-0000-000073000000}"/>
    <cellStyle name="Accent5 2 4" xfId="124" xr:uid="{00000000-0005-0000-0000-000074000000}"/>
    <cellStyle name="Accent5 2 5" xfId="125" xr:uid="{00000000-0005-0000-0000-000075000000}"/>
    <cellStyle name="Accent6 2" xfId="126" xr:uid="{00000000-0005-0000-0000-000076000000}"/>
    <cellStyle name="Accent6 2 2" xfId="127" xr:uid="{00000000-0005-0000-0000-000077000000}"/>
    <cellStyle name="Accent6 2 3" xfId="128" xr:uid="{00000000-0005-0000-0000-000078000000}"/>
    <cellStyle name="Accent6 2 4" xfId="129" xr:uid="{00000000-0005-0000-0000-000079000000}"/>
    <cellStyle name="Accent6 2 5" xfId="130" xr:uid="{00000000-0005-0000-0000-00007A000000}"/>
    <cellStyle name="Bad 2" xfId="131" xr:uid="{00000000-0005-0000-0000-00007B000000}"/>
    <cellStyle name="Bad 2 2" xfId="132" xr:uid="{00000000-0005-0000-0000-00007C000000}"/>
    <cellStyle name="Bad 2 3" xfId="133" xr:uid="{00000000-0005-0000-0000-00007D000000}"/>
    <cellStyle name="Bad 2 4" xfId="134" xr:uid="{00000000-0005-0000-0000-00007E000000}"/>
    <cellStyle name="Bad 2 5" xfId="135" xr:uid="{00000000-0005-0000-0000-00007F000000}"/>
    <cellStyle name="Black fill" xfId="4" xr:uid="{00000000-0005-0000-0000-000080000000}"/>
    <cellStyle name="Calculation 2" xfId="136" xr:uid="{00000000-0005-0000-0000-000081000000}"/>
    <cellStyle name="Calculation 2 2" xfId="137" xr:uid="{00000000-0005-0000-0000-000082000000}"/>
    <cellStyle name="Calculation 2 3" xfId="138" xr:uid="{00000000-0005-0000-0000-000083000000}"/>
    <cellStyle name="Calculation 2 4" xfId="139" xr:uid="{00000000-0005-0000-0000-000084000000}"/>
    <cellStyle name="Calculation 2 5" xfId="140" xr:uid="{00000000-0005-0000-0000-000085000000}"/>
    <cellStyle name="cells" xfId="227" xr:uid="{00000000-0005-0000-0000-000086000000}"/>
    <cellStyle name="Check Cell 2" xfId="141" xr:uid="{00000000-0005-0000-0000-000087000000}"/>
    <cellStyle name="Check Cell 2 2" xfId="142" xr:uid="{00000000-0005-0000-0000-000088000000}"/>
    <cellStyle name="Check Cell 2 3" xfId="143" xr:uid="{00000000-0005-0000-0000-000089000000}"/>
    <cellStyle name="Check Cell 2 4" xfId="144" xr:uid="{00000000-0005-0000-0000-00008A000000}"/>
    <cellStyle name="Check Cell 2 5" xfId="145" xr:uid="{00000000-0005-0000-0000-00008B000000}"/>
    <cellStyle name="column field" xfId="228" xr:uid="{00000000-0005-0000-0000-00008C000000}"/>
    <cellStyle name="Comma" xfId="224" builtinId="3"/>
    <cellStyle name="Explanatory Text 2" xfId="146" xr:uid="{00000000-0005-0000-0000-00008E000000}"/>
    <cellStyle name="Explanatory Text 2 2" xfId="147" xr:uid="{00000000-0005-0000-0000-00008F000000}"/>
    <cellStyle name="Explanatory Text 2 3" xfId="148" xr:uid="{00000000-0005-0000-0000-000090000000}"/>
    <cellStyle name="Explanatory Text 2 4" xfId="149" xr:uid="{00000000-0005-0000-0000-000091000000}"/>
    <cellStyle name="Explanatory Text 2 5" xfId="150" xr:uid="{00000000-0005-0000-0000-000092000000}"/>
    <cellStyle name="Fade out" xfId="5" xr:uid="{00000000-0005-0000-0000-000093000000}"/>
    <cellStyle name="field" xfId="229" xr:uid="{00000000-0005-0000-0000-000094000000}"/>
    <cellStyle name="field names" xfId="230" xr:uid="{00000000-0005-0000-0000-000095000000}"/>
    <cellStyle name="footer" xfId="231" xr:uid="{00000000-0005-0000-0000-000096000000}"/>
    <cellStyle name="Good 2" xfId="151" xr:uid="{00000000-0005-0000-0000-000097000000}"/>
    <cellStyle name="Good 2 2" xfId="152" xr:uid="{00000000-0005-0000-0000-000098000000}"/>
    <cellStyle name="Good 2 3" xfId="153" xr:uid="{00000000-0005-0000-0000-000099000000}"/>
    <cellStyle name="Good 2 4" xfId="154" xr:uid="{00000000-0005-0000-0000-00009A000000}"/>
    <cellStyle name="Good 2 5" xfId="155" xr:uid="{00000000-0005-0000-0000-00009B000000}"/>
    <cellStyle name="heading" xfId="232" xr:uid="{00000000-0005-0000-0000-00009C000000}"/>
    <cellStyle name="Heading 1 2" xfId="156" xr:uid="{00000000-0005-0000-0000-00009D000000}"/>
    <cellStyle name="Heading 1 2 2" xfId="157" xr:uid="{00000000-0005-0000-0000-00009E000000}"/>
    <cellStyle name="Heading 1 2 3" xfId="158" xr:uid="{00000000-0005-0000-0000-00009F000000}"/>
    <cellStyle name="Heading 1 2 4" xfId="159" xr:uid="{00000000-0005-0000-0000-0000A0000000}"/>
    <cellStyle name="Heading 1 2 5" xfId="160" xr:uid="{00000000-0005-0000-0000-0000A1000000}"/>
    <cellStyle name="Heading 2 2" xfId="161" xr:uid="{00000000-0005-0000-0000-0000A2000000}"/>
    <cellStyle name="Heading 2 2 2" xfId="162" xr:uid="{00000000-0005-0000-0000-0000A3000000}"/>
    <cellStyle name="Heading 2 2 3" xfId="163" xr:uid="{00000000-0005-0000-0000-0000A4000000}"/>
    <cellStyle name="Heading 2 2 4" xfId="164" xr:uid="{00000000-0005-0000-0000-0000A5000000}"/>
    <cellStyle name="Heading 2 2 5" xfId="165" xr:uid="{00000000-0005-0000-0000-0000A6000000}"/>
    <cellStyle name="Heading 3 2" xfId="166" xr:uid="{00000000-0005-0000-0000-0000A7000000}"/>
    <cellStyle name="Heading 3 2 2" xfId="167" xr:uid="{00000000-0005-0000-0000-0000A8000000}"/>
    <cellStyle name="Heading 3 2 3" xfId="168" xr:uid="{00000000-0005-0000-0000-0000A9000000}"/>
    <cellStyle name="Heading 3 2 4" xfId="169" xr:uid="{00000000-0005-0000-0000-0000AA000000}"/>
    <cellStyle name="Heading 3 2 5" xfId="170" xr:uid="{00000000-0005-0000-0000-0000AB000000}"/>
    <cellStyle name="Heading 4 2" xfId="171" xr:uid="{00000000-0005-0000-0000-0000AC000000}"/>
    <cellStyle name="Heading 4 2 2" xfId="172" xr:uid="{00000000-0005-0000-0000-0000AD000000}"/>
    <cellStyle name="Heading 4 2 3" xfId="173" xr:uid="{00000000-0005-0000-0000-0000AE000000}"/>
    <cellStyle name="Heading 4 2 4" xfId="174" xr:uid="{00000000-0005-0000-0000-0000AF000000}"/>
    <cellStyle name="Heading 4 2 5" xfId="175" xr:uid="{00000000-0005-0000-0000-0000B0000000}"/>
    <cellStyle name="Input 2" xfId="176" xr:uid="{00000000-0005-0000-0000-0000B1000000}"/>
    <cellStyle name="Input 2 2" xfId="177" xr:uid="{00000000-0005-0000-0000-0000B2000000}"/>
    <cellStyle name="Input 2 3" xfId="178" xr:uid="{00000000-0005-0000-0000-0000B3000000}"/>
    <cellStyle name="Input 2 4" xfId="179" xr:uid="{00000000-0005-0000-0000-0000B4000000}"/>
    <cellStyle name="Input 2 5" xfId="180" xr:uid="{00000000-0005-0000-0000-0000B5000000}"/>
    <cellStyle name="Linked Cell 2" xfId="181" xr:uid="{00000000-0005-0000-0000-0000B6000000}"/>
    <cellStyle name="Linked Cell 2 2" xfId="182" xr:uid="{00000000-0005-0000-0000-0000B7000000}"/>
    <cellStyle name="Linked Cell 2 3" xfId="183" xr:uid="{00000000-0005-0000-0000-0000B8000000}"/>
    <cellStyle name="Linked Cell 2 4" xfId="184" xr:uid="{00000000-0005-0000-0000-0000B9000000}"/>
    <cellStyle name="Linked Cell 2 5" xfId="185" xr:uid="{00000000-0005-0000-0000-0000BA000000}"/>
    <cellStyle name="Neutral" xfId="238" builtinId="28"/>
    <cellStyle name="Neutral 2" xfId="186" xr:uid="{00000000-0005-0000-0000-0000BB000000}"/>
    <cellStyle name="Neutral 2 2" xfId="187" xr:uid="{00000000-0005-0000-0000-0000BC000000}"/>
    <cellStyle name="Neutral 2 3" xfId="188" xr:uid="{00000000-0005-0000-0000-0000BD000000}"/>
    <cellStyle name="Neutral 2 4" xfId="189" xr:uid="{00000000-0005-0000-0000-0000BE000000}"/>
    <cellStyle name="Neutral 2 5" xfId="190" xr:uid="{00000000-0005-0000-0000-0000BF000000}"/>
    <cellStyle name="Normal" xfId="0" builtinId="0"/>
    <cellStyle name="Normal 2" xfId="10" xr:uid="{00000000-0005-0000-0000-0000C1000000}"/>
    <cellStyle name="Normal 2 2" xfId="191" xr:uid="{00000000-0005-0000-0000-0000C2000000}"/>
    <cellStyle name="Normal 2 2 2" xfId="233" xr:uid="{00000000-0005-0000-0000-0000C3000000}"/>
    <cellStyle name="Normal 2 3" xfId="7" xr:uid="{00000000-0005-0000-0000-0000C4000000}"/>
    <cellStyle name="Normal 3" xfId="192" xr:uid="{00000000-0005-0000-0000-0000C5000000}"/>
    <cellStyle name="Normal 3 2" xfId="193" xr:uid="{00000000-0005-0000-0000-0000C6000000}"/>
    <cellStyle name="Normal 3 3" xfId="226" xr:uid="{00000000-0005-0000-0000-0000C7000000}"/>
    <cellStyle name="Normal 4" xfId="194" xr:uid="{00000000-0005-0000-0000-0000C8000000}"/>
    <cellStyle name="Normal 5" xfId="9" xr:uid="{00000000-0005-0000-0000-0000C9000000}"/>
    <cellStyle name="Normal 7" xfId="195" xr:uid="{00000000-0005-0000-0000-0000CA000000}"/>
    <cellStyle name="Normal_healthcare edit.xls" xfId="222" xr:uid="{00000000-0005-0000-0000-0000CB000000}"/>
    <cellStyle name="Normal_office as built edit.xls" xfId="6" xr:uid="{00000000-0005-0000-0000-0000CC000000}"/>
    <cellStyle name="Normal_office interiors edit.xls 2" xfId="8" xr:uid="{00000000-0005-0000-0000-0000CD000000}"/>
    <cellStyle name="Normal_shopping centre design edit.xls" xfId="1" xr:uid="{00000000-0005-0000-0000-0000CE000000}"/>
    <cellStyle name="Note 2" xfId="196" xr:uid="{00000000-0005-0000-0000-0000CF000000}"/>
    <cellStyle name="Note 2 2" xfId="197" xr:uid="{00000000-0005-0000-0000-0000D0000000}"/>
    <cellStyle name="Note 2 3" xfId="198" xr:uid="{00000000-0005-0000-0000-0000D1000000}"/>
    <cellStyle name="Note 2 4" xfId="199" xr:uid="{00000000-0005-0000-0000-0000D2000000}"/>
    <cellStyle name="Note 2 5" xfId="200" xr:uid="{00000000-0005-0000-0000-0000D3000000}"/>
    <cellStyle name="Output 2" xfId="201" xr:uid="{00000000-0005-0000-0000-0000D4000000}"/>
    <cellStyle name="Output 2 2" xfId="202" xr:uid="{00000000-0005-0000-0000-0000D5000000}"/>
    <cellStyle name="Output 2 3" xfId="203" xr:uid="{00000000-0005-0000-0000-0000D6000000}"/>
    <cellStyle name="Output 2 4" xfId="204" xr:uid="{00000000-0005-0000-0000-0000D7000000}"/>
    <cellStyle name="Output 2 5" xfId="205" xr:uid="{00000000-0005-0000-0000-0000D8000000}"/>
    <cellStyle name="Percent" xfId="223" builtinId="5"/>
    <cellStyle name="Percent 2" xfId="206" xr:uid="{00000000-0005-0000-0000-0000DA000000}"/>
    <cellStyle name="Percent 3" xfId="234" xr:uid="{00000000-0005-0000-0000-0000DB000000}"/>
    <cellStyle name="Percent 4" xfId="235" xr:uid="{00000000-0005-0000-0000-0000DC000000}"/>
    <cellStyle name="rowfield" xfId="236" xr:uid="{00000000-0005-0000-0000-0000DD000000}"/>
    <cellStyle name="Test" xfId="237" xr:uid="{00000000-0005-0000-0000-0000DE000000}"/>
    <cellStyle name="Title 2" xfId="207" xr:uid="{00000000-0005-0000-0000-0000DF000000}"/>
    <cellStyle name="Title 2 2" xfId="208" xr:uid="{00000000-0005-0000-0000-0000E0000000}"/>
    <cellStyle name="Title 2 3" xfId="209" xr:uid="{00000000-0005-0000-0000-0000E1000000}"/>
    <cellStyle name="Title 2 4" xfId="210" xr:uid="{00000000-0005-0000-0000-0000E2000000}"/>
    <cellStyle name="Title 2 5" xfId="211" xr:uid="{00000000-0005-0000-0000-0000E3000000}"/>
    <cellStyle name="Total 2" xfId="212" xr:uid="{00000000-0005-0000-0000-0000E4000000}"/>
    <cellStyle name="Total 2 2" xfId="213" xr:uid="{00000000-0005-0000-0000-0000E5000000}"/>
    <cellStyle name="Total 2 3" xfId="214" xr:uid="{00000000-0005-0000-0000-0000E6000000}"/>
    <cellStyle name="Total 2 4" xfId="215" xr:uid="{00000000-0005-0000-0000-0000E7000000}"/>
    <cellStyle name="Total 2 5" xfId="216" xr:uid="{00000000-0005-0000-0000-0000E8000000}"/>
    <cellStyle name="Warning Text 2" xfId="217" xr:uid="{00000000-0005-0000-0000-0000E9000000}"/>
    <cellStyle name="Warning Text 2 2" xfId="218" xr:uid="{00000000-0005-0000-0000-0000EA000000}"/>
    <cellStyle name="Warning Text 2 3" xfId="219" xr:uid="{00000000-0005-0000-0000-0000EB000000}"/>
    <cellStyle name="Warning Text 2 4" xfId="220" xr:uid="{00000000-0005-0000-0000-0000EC000000}"/>
    <cellStyle name="Warning Text 2 5" xfId="221" xr:uid="{00000000-0005-0000-0000-0000ED000000}"/>
  </cellStyles>
  <dxfs count="130">
    <dxf>
      <font>
        <color rgb="FFC00000"/>
      </font>
      <fill>
        <patternFill>
          <bgColor rgb="FFFD9191"/>
        </patternFill>
      </fill>
    </dxf>
    <dxf>
      <font>
        <color rgb="FFC00000"/>
      </font>
      <fill>
        <patternFill>
          <bgColor rgb="FFFD9191"/>
        </patternFill>
      </fill>
    </dxf>
    <dxf>
      <font>
        <color theme="1"/>
      </font>
      <fill>
        <patternFill>
          <bgColor theme="0"/>
        </patternFill>
      </fill>
    </dxf>
    <dxf>
      <font>
        <color theme="8" tint="0.39994506668294322"/>
      </font>
      <fill>
        <patternFill>
          <bgColor theme="2" tint="-4.9989318521683403E-2"/>
        </patternFill>
      </fill>
    </dxf>
    <dxf>
      <font>
        <color theme="1"/>
      </font>
      <fill>
        <patternFill>
          <bgColor theme="2"/>
        </patternFill>
      </fill>
    </dxf>
    <dxf>
      <font>
        <color theme="1"/>
      </font>
      <fill>
        <patternFill>
          <bgColor theme="0"/>
        </patternFill>
      </fill>
    </dxf>
    <dxf>
      <font>
        <color theme="8" tint="0.39994506668294322"/>
      </font>
      <fill>
        <patternFill patternType="solid">
          <bgColor theme="2" tint="-4.9989318521683403E-2"/>
        </patternFill>
      </fill>
    </dxf>
    <dxf>
      <fill>
        <patternFill>
          <bgColor rgb="FFFFEB9C"/>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val="0"/>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patternType="solid">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ill>
        <patternFill>
          <bgColor rgb="FFFFEB9C"/>
        </patternFill>
      </fill>
    </dxf>
    <dxf>
      <font>
        <color theme="9" tint="-0.24994659260841701"/>
      </font>
      <fill>
        <patternFill>
          <bgColor theme="2" tint="-4.9989318521683403E-2"/>
        </patternFill>
      </fill>
    </dxf>
    <dxf>
      <fill>
        <patternFill>
          <bgColor rgb="FFFFEB9C"/>
        </patternFill>
      </fill>
    </dxf>
    <dxf>
      <font>
        <strike/>
      </font>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rgb="FFC00000"/>
      </font>
      <fill>
        <patternFill>
          <bgColor rgb="FFFD9191"/>
        </patternFill>
      </fill>
    </dxf>
    <dxf>
      <font>
        <color rgb="FFC00000"/>
      </font>
      <fill>
        <patternFill>
          <bgColor rgb="FFFD9191"/>
        </patternFill>
      </fill>
    </dxf>
    <dxf>
      <font>
        <color theme="1"/>
      </font>
      <fill>
        <patternFill>
          <bgColor theme="0"/>
        </patternFill>
      </fill>
    </dxf>
    <dxf>
      <font>
        <color theme="8" tint="0.39994506668294322"/>
      </font>
      <fill>
        <patternFill>
          <bgColor theme="2" tint="-4.9989318521683403E-2"/>
        </patternFill>
      </fill>
    </dxf>
    <dxf>
      <font>
        <color theme="1"/>
      </font>
      <fill>
        <patternFill>
          <bgColor theme="2"/>
        </patternFill>
      </fill>
    </dxf>
    <dxf>
      <font>
        <color theme="1"/>
      </font>
      <fill>
        <patternFill>
          <bgColor theme="0"/>
        </patternFill>
      </fill>
    </dxf>
    <dxf>
      <font>
        <color theme="8" tint="0.39994506668294322"/>
      </font>
      <fill>
        <patternFill patternType="solid">
          <bgColor theme="2" tint="-4.9989318521683403E-2"/>
        </patternFill>
      </fill>
    </dxf>
    <dxf>
      <fill>
        <patternFill>
          <bgColor rgb="FFFFEB9C"/>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val="0"/>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patternType="solid">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ill>
        <patternFill>
          <bgColor rgb="FFFFEB9C"/>
        </patternFill>
      </fill>
    </dxf>
    <dxf>
      <font>
        <color theme="9" tint="-0.24994659260841701"/>
      </font>
      <fill>
        <patternFill>
          <bgColor theme="2" tint="-4.9989318521683403E-2"/>
        </patternFill>
      </fill>
    </dxf>
    <dxf>
      <fill>
        <patternFill>
          <bgColor rgb="FFFFEB9C"/>
        </patternFill>
      </fill>
    </dxf>
    <dxf>
      <font>
        <strike/>
      </font>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s>
  <tableStyles count="0" defaultTableStyle="TableStyleMedium9" defaultPivotStyle="PivotStyleLight16"/>
  <colors>
    <mruColors>
      <color rgb="FFFFF9DD"/>
      <color rgb="FFCCAA00"/>
      <color rgb="FFFFEB9C"/>
      <color rgb="FFFFB70E"/>
      <color rgb="FFFF3300"/>
      <color rgb="FF000000"/>
      <color rgb="FFFD9191"/>
      <color rgb="FFFC6C6C"/>
      <color rgb="FFF8875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B$37" lockText="1" noThreeD="1"/>
</file>

<file path=xl/ctrlProps/ctrlProp10.xml><?xml version="1.0" encoding="utf-8"?>
<formControlPr xmlns="http://schemas.microsoft.com/office/spreadsheetml/2009/9/main" objectType="CheckBox" fmlaLink="$B$75" lockText="1" noThreeD="1"/>
</file>

<file path=xl/ctrlProps/ctrlProp11.xml><?xml version="1.0" encoding="utf-8"?>
<formControlPr xmlns="http://schemas.microsoft.com/office/spreadsheetml/2009/9/main" objectType="CheckBox" fmlaLink="$B$76" lockText="1" noThreeD="1"/>
</file>

<file path=xl/ctrlProps/ctrlProp12.xml><?xml version="1.0" encoding="utf-8"?>
<formControlPr xmlns="http://schemas.microsoft.com/office/spreadsheetml/2009/9/main" objectType="CheckBox" fmlaLink="$B$84" lockText="1" noThreeD="1"/>
</file>

<file path=xl/ctrlProps/ctrlProp13.xml><?xml version="1.0" encoding="utf-8"?>
<formControlPr xmlns="http://schemas.microsoft.com/office/spreadsheetml/2009/9/main" objectType="CheckBox" fmlaLink="$B$67" lockText="1" noThreeD="1"/>
</file>

<file path=xl/ctrlProps/ctrlProp14.xml><?xml version="1.0" encoding="utf-8"?>
<formControlPr xmlns="http://schemas.microsoft.com/office/spreadsheetml/2009/9/main" objectType="CheckBox" fmlaLink="$B$28" lockText="1" noThreeD="1"/>
</file>

<file path=xl/ctrlProps/ctrlProp15.xml><?xml version="1.0" encoding="utf-8"?>
<formControlPr xmlns="http://schemas.microsoft.com/office/spreadsheetml/2009/9/main" objectType="CheckBox" fmlaLink="$B$29" lockText="1" noThreeD="1"/>
</file>

<file path=xl/ctrlProps/ctrlProp16.xml><?xml version="1.0" encoding="utf-8"?>
<formControlPr xmlns="http://schemas.microsoft.com/office/spreadsheetml/2009/9/main" objectType="CheckBox" fmlaLink="$B$30" lockText="1" noThreeD="1"/>
</file>

<file path=xl/ctrlProps/ctrlProp17.xml><?xml version="1.0" encoding="utf-8"?>
<formControlPr xmlns="http://schemas.microsoft.com/office/spreadsheetml/2009/9/main" objectType="CheckBox" fmlaLink="$B$31" lockText="1" noThreeD="1"/>
</file>

<file path=xl/ctrlProps/ctrlProp18.xml><?xml version="1.0" encoding="utf-8"?>
<formControlPr xmlns="http://schemas.microsoft.com/office/spreadsheetml/2009/9/main" objectType="CheckBox" fmlaLink="$B$32" lockText="1" noThreeD="1"/>
</file>

<file path=xl/ctrlProps/ctrlProp19.xml><?xml version="1.0" encoding="utf-8"?>
<formControlPr xmlns="http://schemas.microsoft.com/office/spreadsheetml/2009/9/main" objectType="CheckBox" fmlaLink="$B$33" lockText="1" noThreeD="1"/>
</file>

<file path=xl/ctrlProps/ctrlProp2.xml><?xml version="1.0" encoding="utf-8"?>
<formControlPr xmlns="http://schemas.microsoft.com/office/spreadsheetml/2009/9/main" objectType="CheckBox" fmlaLink="$B39" lockText="1" noThreeD="1"/>
</file>

<file path=xl/ctrlProps/ctrlProp20.xml><?xml version="1.0" encoding="utf-8"?>
<formControlPr xmlns="http://schemas.microsoft.com/office/spreadsheetml/2009/9/main" objectType="CheckBox" fmlaLink="$B$35" lockText="1" noThreeD="1"/>
</file>

<file path=xl/ctrlProps/ctrlProp21.xml><?xml version="1.0" encoding="utf-8"?>
<formControlPr xmlns="http://schemas.microsoft.com/office/spreadsheetml/2009/9/main" objectType="CheckBox" fmlaLink="$B$36" lockText="1" noThreeD="1"/>
</file>

<file path=xl/ctrlProps/ctrlProp22.xml><?xml version="1.0" encoding="utf-8"?>
<formControlPr xmlns="http://schemas.microsoft.com/office/spreadsheetml/2009/9/main" objectType="CheckBox" fmlaLink="$B$41" lockText="1" noThreeD="1"/>
</file>

<file path=xl/ctrlProps/ctrlProp23.xml><?xml version="1.0" encoding="utf-8"?>
<formControlPr xmlns="http://schemas.microsoft.com/office/spreadsheetml/2009/9/main" objectType="CheckBox" fmlaLink="$B$42" lockText="1" noThreeD="1"/>
</file>

<file path=xl/ctrlProps/ctrlProp24.xml><?xml version="1.0" encoding="utf-8"?>
<formControlPr xmlns="http://schemas.microsoft.com/office/spreadsheetml/2009/9/main" objectType="CheckBox" fmlaLink="$B$43" lockText="1" noThreeD="1"/>
</file>

<file path=xl/ctrlProps/ctrlProp25.xml><?xml version="1.0" encoding="utf-8"?>
<formControlPr xmlns="http://schemas.microsoft.com/office/spreadsheetml/2009/9/main" objectType="CheckBox" fmlaLink="$B$54" lockText="1" noThreeD="1"/>
</file>

<file path=xl/ctrlProps/ctrlProp26.xml><?xml version="1.0" encoding="utf-8"?>
<formControlPr xmlns="http://schemas.microsoft.com/office/spreadsheetml/2009/9/main" objectType="CheckBox" fmlaLink="$B$59" lockText="1" noThreeD="1"/>
</file>

<file path=xl/ctrlProps/ctrlProp27.xml><?xml version="1.0" encoding="utf-8"?>
<formControlPr xmlns="http://schemas.microsoft.com/office/spreadsheetml/2009/9/main" objectType="CheckBox" fmlaLink="$B$56" lockText="1" noThreeD="1"/>
</file>

<file path=xl/ctrlProps/ctrlProp28.xml><?xml version="1.0" encoding="utf-8"?>
<formControlPr xmlns="http://schemas.microsoft.com/office/spreadsheetml/2009/9/main" objectType="CheckBox" fmlaLink="$B$57" lockText="1" noThreeD="1"/>
</file>

<file path=xl/ctrlProps/ctrlProp29.xml><?xml version="1.0" encoding="utf-8"?>
<formControlPr xmlns="http://schemas.microsoft.com/office/spreadsheetml/2009/9/main" objectType="CheckBox" fmlaLink="$B$58" lockText="1" noThreeD="1"/>
</file>

<file path=xl/ctrlProps/ctrlProp3.xml><?xml version="1.0" encoding="utf-8"?>
<formControlPr xmlns="http://schemas.microsoft.com/office/spreadsheetml/2009/9/main" objectType="CheckBox" fmlaLink="$B$40" lockText="1" noThreeD="1"/>
</file>

<file path=xl/ctrlProps/ctrlProp30.xml><?xml version="1.0" encoding="utf-8"?>
<formControlPr xmlns="http://schemas.microsoft.com/office/spreadsheetml/2009/9/main" objectType="CheckBox" fmlaLink="$B$67" lockText="1" noThreeD="1"/>
</file>

<file path=xl/ctrlProps/ctrlProp31.xml><?xml version="1.0" encoding="utf-8"?>
<formControlPr xmlns="http://schemas.microsoft.com/office/spreadsheetml/2009/9/main" objectType="CheckBox" fmlaLink="$B$37" lockText="1" noThreeD="1"/>
</file>

<file path=xl/ctrlProps/ctrlProp32.xml><?xml version="1.0" encoding="utf-8"?>
<formControlPr xmlns="http://schemas.microsoft.com/office/spreadsheetml/2009/9/main" objectType="CheckBox" fmlaLink="$B39" lockText="1" noThreeD="1"/>
</file>

<file path=xl/ctrlProps/ctrlProp33.xml><?xml version="1.0" encoding="utf-8"?>
<formControlPr xmlns="http://schemas.microsoft.com/office/spreadsheetml/2009/9/main" objectType="CheckBox" fmlaLink="$B$40" lockText="1" noThreeD="1"/>
</file>

<file path=xl/ctrlProps/ctrlProp34.xml><?xml version="1.0" encoding="utf-8"?>
<formControlPr xmlns="http://schemas.microsoft.com/office/spreadsheetml/2009/9/main" objectType="CheckBox" fmlaLink="$B$45" lockText="1" noThreeD="1"/>
</file>

<file path=xl/ctrlProps/ctrlProp35.xml><?xml version="1.0" encoding="utf-8"?>
<formControlPr xmlns="http://schemas.microsoft.com/office/spreadsheetml/2009/9/main" objectType="CheckBox" fmlaLink="$B$83" lockText="1" noThreeD="1"/>
</file>

<file path=xl/ctrlProps/ctrlProp36.xml><?xml version="1.0" encoding="utf-8"?>
<formControlPr xmlns="http://schemas.microsoft.com/office/spreadsheetml/2009/9/main" objectType="CheckBox" fmlaLink="$B$101" lockText="1" noThreeD="1"/>
</file>

<file path=xl/ctrlProps/ctrlProp37.xml><?xml version="1.0" encoding="utf-8"?>
<formControlPr xmlns="http://schemas.microsoft.com/office/spreadsheetml/2009/9/main" objectType="CheckBox" fmlaLink="$B$100" lockText="1" noThreeD="1"/>
</file>

<file path=xl/ctrlProps/ctrlProp38.xml><?xml version="1.0" encoding="utf-8"?>
<formControlPr xmlns="http://schemas.microsoft.com/office/spreadsheetml/2009/9/main" objectType="CheckBox" fmlaLink="$B$102" lockText="1" noThreeD="1"/>
</file>

<file path=xl/ctrlProps/ctrlProp39.xml><?xml version="1.0" encoding="utf-8"?>
<formControlPr xmlns="http://schemas.microsoft.com/office/spreadsheetml/2009/9/main" objectType="CheckBox" fmlaLink="$B$74" lockText="1" noThreeD="1"/>
</file>

<file path=xl/ctrlProps/ctrlProp4.xml><?xml version="1.0" encoding="utf-8"?>
<formControlPr xmlns="http://schemas.microsoft.com/office/spreadsheetml/2009/9/main" objectType="CheckBox" fmlaLink="$B$45" lockText="1" noThreeD="1"/>
</file>

<file path=xl/ctrlProps/ctrlProp40.xml><?xml version="1.0" encoding="utf-8"?>
<formControlPr xmlns="http://schemas.microsoft.com/office/spreadsheetml/2009/9/main" objectType="CheckBox" fmlaLink="$B$75" lockText="1" noThreeD="1"/>
</file>

<file path=xl/ctrlProps/ctrlProp41.xml><?xml version="1.0" encoding="utf-8"?>
<formControlPr xmlns="http://schemas.microsoft.com/office/spreadsheetml/2009/9/main" objectType="CheckBox" fmlaLink="$B$76" lockText="1" noThreeD="1"/>
</file>

<file path=xl/ctrlProps/ctrlProp42.xml><?xml version="1.0" encoding="utf-8"?>
<formControlPr xmlns="http://schemas.microsoft.com/office/spreadsheetml/2009/9/main" objectType="CheckBox" fmlaLink="$B$84" lockText="1" noThreeD="1"/>
</file>

<file path=xl/ctrlProps/ctrlProp43.xml><?xml version="1.0" encoding="utf-8"?>
<formControlPr xmlns="http://schemas.microsoft.com/office/spreadsheetml/2009/9/main" objectType="CheckBox" fmlaLink="$B$67" lockText="1" noThreeD="1"/>
</file>

<file path=xl/ctrlProps/ctrlProp44.xml><?xml version="1.0" encoding="utf-8"?>
<formControlPr xmlns="http://schemas.microsoft.com/office/spreadsheetml/2009/9/main" objectType="CheckBox" fmlaLink="$B$28" lockText="1" noThreeD="1"/>
</file>

<file path=xl/ctrlProps/ctrlProp45.xml><?xml version="1.0" encoding="utf-8"?>
<formControlPr xmlns="http://schemas.microsoft.com/office/spreadsheetml/2009/9/main" objectType="CheckBox" fmlaLink="$B$29" lockText="1" noThreeD="1"/>
</file>

<file path=xl/ctrlProps/ctrlProp46.xml><?xml version="1.0" encoding="utf-8"?>
<formControlPr xmlns="http://schemas.microsoft.com/office/spreadsheetml/2009/9/main" objectType="CheckBox" fmlaLink="$B$30" lockText="1" noThreeD="1"/>
</file>

<file path=xl/ctrlProps/ctrlProp47.xml><?xml version="1.0" encoding="utf-8"?>
<formControlPr xmlns="http://schemas.microsoft.com/office/spreadsheetml/2009/9/main" objectType="CheckBox" fmlaLink="$B$31" lockText="1" noThreeD="1"/>
</file>

<file path=xl/ctrlProps/ctrlProp48.xml><?xml version="1.0" encoding="utf-8"?>
<formControlPr xmlns="http://schemas.microsoft.com/office/spreadsheetml/2009/9/main" objectType="CheckBox" fmlaLink="$B$32" lockText="1" noThreeD="1"/>
</file>

<file path=xl/ctrlProps/ctrlProp49.xml><?xml version="1.0" encoding="utf-8"?>
<formControlPr xmlns="http://schemas.microsoft.com/office/spreadsheetml/2009/9/main" objectType="CheckBox" fmlaLink="$B$33" lockText="1" noThreeD="1"/>
</file>

<file path=xl/ctrlProps/ctrlProp5.xml><?xml version="1.0" encoding="utf-8"?>
<formControlPr xmlns="http://schemas.microsoft.com/office/spreadsheetml/2009/9/main" objectType="CheckBox" fmlaLink="$B$83" lockText="1" noThreeD="1"/>
</file>

<file path=xl/ctrlProps/ctrlProp50.xml><?xml version="1.0" encoding="utf-8"?>
<formControlPr xmlns="http://schemas.microsoft.com/office/spreadsheetml/2009/9/main" objectType="CheckBox" fmlaLink="$B$35" lockText="1" noThreeD="1"/>
</file>

<file path=xl/ctrlProps/ctrlProp51.xml><?xml version="1.0" encoding="utf-8"?>
<formControlPr xmlns="http://schemas.microsoft.com/office/spreadsheetml/2009/9/main" objectType="CheckBox" fmlaLink="$B$36" lockText="1" noThreeD="1"/>
</file>

<file path=xl/ctrlProps/ctrlProp52.xml><?xml version="1.0" encoding="utf-8"?>
<formControlPr xmlns="http://schemas.microsoft.com/office/spreadsheetml/2009/9/main" objectType="CheckBox" fmlaLink="$B$41" lockText="1" noThreeD="1"/>
</file>

<file path=xl/ctrlProps/ctrlProp53.xml><?xml version="1.0" encoding="utf-8"?>
<formControlPr xmlns="http://schemas.microsoft.com/office/spreadsheetml/2009/9/main" objectType="CheckBox" fmlaLink="$B$42" lockText="1" noThreeD="1"/>
</file>

<file path=xl/ctrlProps/ctrlProp54.xml><?xml version="1.0" encoding="utf-8"?>
<formControlPr xmlns="http://schemas.microsoft.com/office/spreadsheetml/2009/9/main" objectType="CheckBox" fmlaLink="$B$43" lockText="1" noThreeD="1"/>
</file>

<file path=xl/ctrlProps/ctrlProp55.xml><?xml version="1.0" encoding="utf-8"?>
<formControlPr xmlns="http://schemas.microsoft.com/office/spreadsheetml/2009/9/main" objectType="CheckBox" fmlaLink="$B$54" lockText="1" noThreeD="1"/>
</file>

<file path=xl/ctrlProps/ctrlProp56.xml><?xml version="1.0" encoding="utf-8"?>
<formControlPr xmlns="http://schemas.microsoft.com/office/spreadsheetml/2009/9/main" objectType="CheckBox" fmlaLink="$B$59" lockText="1" noThreeD="1"/>
</file>

<file path=xl/ctrlProps/ctrlProp57.xml><?xml version="1.0" encoding="utf-8"?>
<formControlPr xmlns="http://schemas.microsoft.com/office/spreadsheetml/2009/9/main" objectType="CheckBox" fmlaLink="$B$56" lockText="1" noThreeD="1"/>
</file>

<file path=xl/ctrlProps/ctrlProp58.xml><?xml version="1.0" encoding="utf-8"?>
<formControlPr xmlns="http://schemas.microsoft.com/office/spreadsheetml/2009/9/main" objectType="CheckBox" fmlaLink="$B$57" lockText="1" noThreeD="1"/>
</file>

<file path=xl/ctrlProps/ctrlProp59.xml><?xml version="1.0" encoding="utf-8"?>
<formControlPr xmlns="http://schemas.microsoft.com/office/spreadsheetml/2009/9/main" objectType="CheckBox" fmlaLink="$B$58" lockText="1" noThreeD="1"/>
</file>

<file path=xl/ctrlProps/ctrlProp6.xml><?xml version="1.0" encoding="utf-8"?>
<formControlPr xmlns="http://schemas.microsoft.com/office/spreadsheetml/2009/9/main" objectType="CheckBox" fmlaLink="$B$101" lockText="1" noThreeD="1"/>
</file>

<file path=xl/ctrlProps/ctrlProp60.xml><?xml version="1.0" encoding="utf-8"?>
<formControlPr xmlns="http://schemas.microsoft.com/office/spreadsheetml/2009/9/main" objectType="CheckBox" fmlaLink="$B$67" lockText="1" noThreeD="1"/>
</file>

<file path=xl/ctrlProps/ctrlProp7.xml><?xml version="1.0" encoding="utf-8"?>
<formControlPr xmlns="http://schemas.microsoft.com/office/spreadsheetml/2009/9/main" objectType="CheckBox" fmlaLink="$B$100" lockText="1" noThreeD="1"/>
</file>

<file path=xl/ctrlProps/ctrlProp8.xml><?xml version="1.0" encoding="utf-8"?>
<formControlPr xmlns="http://schemas.microsoft.com/office/spreadsheetml/2009/9/main" objectType="CheckBox" fmlaLink="$B$102" lockText="1" noThreeD="1"/>
</file>

<file path=xl/ctrlProps/ctrlProp9.xml><?xml version="1.0" encoding="utf-8"?>
<formControlPr xmlns="http://schemas.microsoft.com/office/spreadsheetml/2009/9/main" objectType="CheckBox" fmlaLink="$B$7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120934</xdr:colOff>
      <xdr:row>1</xdr:row>
      <xdr:rowOff>388429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38100</xdr:colOff>
      <xdr:row>10</xdr:row>
      <xdr:rowOff>10604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17482"/>
        <a:stretch/>
      </xdr:blipFill>
      <xdr:spPr>
        <a:xfrm>
          <a:off x="0" y="0"/>
          <a:ext cx="8753475" cy="2125154"/>
        </a:xfrm>
        <a:prstGeom prst="rect">
          <a:avLst/>
        </a:prstGeom>
        <a:solidFill>
          <a:schemeClr val="bg1"/>
        </a:solidFill>
        <a:ln w="9525" cmpd="sng">
          <a:noFill/>
        </a:ln>
      </xdr:spPr>
    </xdr:pic>
    <xdr:clientData/>
  </xdr:twoCellAnchor>
  <xdr:twoCellAnchor editAs="oneCell">
    <xdr:from>
      <xdr:col>9</xdr:col>
      <xdr:colOff>387352</xdr:colOff>
      <xdr:row>7</xdr:row>
      <xdr:rowOff>4595</xdr:rowOff>
    </xdr:from>
    <xdr:to>
      <xdr:col>13</xdr:col>
      <xdr:colOff>542926</xdr:colOff>
      <xdr:row>9</xdr:row>
      <xdr:rowOff>84709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2577" y="1366670"/>
          <a:ext cx="2555874" cy="6325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323850</xdr:colOff>
      <xdr:row>9</xdr:row>
      <xdr:rowOff>474154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r="18021"/>
        <a:stretch/>
      </xdr:blipFill>
      <xdr:spPr>
        <a:xfrm>
          <a:off x="0" y="0"/>
          <a:ext cx="8696325" cy="2102929"/>
        </a:xfrm>
        <a:prstGeom prst="rect">
          <a:avLst/>
        </a:prstGeom>
        <a:solidFill>
          <a:schemeClr val="bg1"/>
        </a:solidFill>
        <a:ln w="9525" cmpd="sng">
          <a:noFill/>
        </a:ln>
      </xdr:spPr>
    </xdr:pic>
    <xdr:clientData/>
  </xdr:twoCellAnchor>
  <xdr:twoCellAnchor editAs="oneCell">
    <xdr:from>
      <xdr:col>6</xdr:col>
      <xdr:colOff>92075</xdr:colOff>
      <xdr:row>7</xdr:row>
      <xdr:rowOff>158750</xdr:rowOff>
    </xdr:from>
    <xdr:to>
      <xdr:col>10</xdr:col>
      <xdr:colOff>590549</xdr:colOff>
      <xdr:row>9</xdr:row>
      <xdr:rowOff>426189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900" y="1425575"/>
          <a:ext cx="2546349" cy="6293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36</xdr:row>
          <xdr:rowOff>177800</xdr:rowOff>
        </xdr:from>
        <xdr:to>
          <xdr:col>5</xdr:col>
          <xdr:colOff>292100</xdr:colOff>
          <xdr:row>36</xdr:row>
          <xdr:rowOff>381000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30F709E0-BFF6-45C5-BCD3-690D94000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38</xdr:row>
          <xdr:rowOff>177800</xdr:rowOff>
        </xdr:from>
        <xdr:to>
          <xdr:col>5</xdr:col>
          <xdr:colOff>292100</xdr:colOff>
          <xdr:row>38</xdr:row>
          <xdr:rowOff>381000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84C47514-FB40-4C28-A5A2-56A40FA1E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177800</xdr:rowOff>
        </xdr:from>
        <xdr:to>
          <xdr:col>5</xdr:col>
          <xdr:colOff>273050</xdr:colOff>
          <xdr:row>39</xdr:row>
          <xdr:rowOff>381000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A2FFF321-9960-4C26-AE5C-565D3A006C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139700</xdr:rowOff>
        </xdr:from>
        <xdr:to>
          <xdr:col>5</xdr:col>
          <xdr:colOff>254000</xdr:colOff>
          <xdr:row>44</xdr:row>
          <xdr:rowOff>342900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1D8DFDFC-A1DD-41A5-A6BE-DBCAD5300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82</xdr:row>
          <xdr:rowOff>177800</xdr:rowOff>
        </xdr:from>
        <xdr:to>
          <xdr:col>5</xdr:col>
          <xdr:colOff>292100</xdr:colOff>
          <xdr:row>82</xdr:row>
          <xdr:rowOff>381000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B5243369-F3D5-4F4D-8CCF-0CE1B45B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100</xdr:row>
          <xdr:rowOff>177800</xdr:rowOff>
        </xdr:from>
        <xdr:to>
          <xdr:col>5</xdr:col>
          <xdr:colOff>292100</xdr:colOff>
          <xdr:row>100</xdr:row>
          <xdr:rowOff>381000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80850F3C-E2A1-42A8-99C5-2717AD8B6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99</xdr:row>
          <xdr:rowOff>177800</xdr:rowOff>
        </xdr:from>
        <xdr:to>
          <xdr:col>5</xdr:col>
          <xdr:colOff>292100</xdr:colOff>
          <xdr:row>99</xdr:row>
          <xdr:rowOff>381000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41A9F7D5-41D2-433C-B901-E7D3A56E3A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101</xdr:row>
          <xdr:rowOff>177800</xdr:rowOff>
        </xdr:from>
        <xdr:to>
          <xdr:col>5</xdr:col>
          <xdr:colOff>292100</xdr:colOff>
          <xdr:row>101</xdr:row>
          <xdr:rowOff>381000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77AEE6C7-E1E0-44F2-8D9A-417096FD86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73</xdr:row>
          <xdr:rowOff>177800</xdr:rowOff>
        </xdr:from>
        <xdr:to>
          <xdr:col>5</xdr:col>
          <xdr:colOff>292100</xdr:colOff>
          <xdr:row>73</xdr:row>
          <xdr:rowOff>381000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B71A8F5B-1E9A-4471-AC60-46448A7B8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177800</xdr:rowOff>
        </xdr:from>
        <xdr:to>
          <xdr:col>5</xdr:col>
          <xdr:colOff>292100</xdr:colOff>
          <xdr:row>74</xdr:row>
          <xdr:rowOff>381000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F5FE2AB2-1B48-4909-A6E3-7277102DD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177800</xdr:rowOff>
        </xdr:from>
        <xdr:to>
          <xdr:col>5</xdr:col>
          <xdr:colOff>292100</xdr:colOff>
          <xdr:row>75</xdr:row>
          <xdr:rowOff>381000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F07092F8-6D49-4228-AA50-FE950622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83</xdr:row>
          <xdr:rowOff>177800</xdr:rowOff>
        </xdr:from>
        <xdr:to>
          <xdr:col>5</xdr:col>
          <xdr:colOff>292100</xdr:colOff>
          <xdr:row>83</xdr:row>
          <xdr:rowOff>381000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45F7BA7F-0A3B-4789-B08D-2574DD08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177800</xdr:rowOff>
        </xdr:from>
        <xdr:to>
          <xdr:col>5</xdr:col>
          <xdr:colOff>292100</xdr:colOff>
          <xdr:row>66</xdr:row>
          <xdr:rowOff>381000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BB3727DA-E886-4567-802F-CFC99F5872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177800</xdr:rowOff>
        </xdr:from>
        <xdr:to>
          <xdr:col>5</xdr:col>
          <xdr:colOff>292100</xdr:colOff>
          <xdr:row>27</xdr:row>
          <xdr:rowOff>381000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32C7D40D-D62B-44C8-9F5C-B0DDC37DA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177800</xdr:rowOff>
        </xdr:from>
        <xdr:to>
          <xdr:col>5</xdr:col>
          <xdr:colOff>292100</xdr:colOff>
          <xdr:row>28</xdr:row>
          <xdr:rowOff>381000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720C28B6-4B43-4C89-8FBC-73E139C55F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177800</xdr:rowOff>
        </xdr:from>
        <xdr:to>
          <xdr:col>5</xdr:col>
          <xdr:colOff>292100</xdr:colOff>
          <xdr:row>29</xdr:row>
          <xdr:rowOff>381000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1ABB07BF-6CBE-4054-ACA7-323CE9B7B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177800</xdr:rowOff>
        </xdr:from>
        <xdr:to>
          <xdr:col>5</xdr:col>
          <xdr:colOff>292100</xdr:colOff>
          <xdr:row>30</xdr:row>
          <xdr:rowOff>381000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48F77017-D4B4-47D0-B5F0-CB19B003AB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177800</xdr:rowOff>
        </xdr:from>
        <xdr:to>
          <xdr:col>5</xdr:col>
          <xdr:colOff>292100</xdr:colOff>
          <xdr:row>31</xdr:row>
          <xdr:rowOff>381000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2EE466EF-7DEF-43AD-8F8E-B35372B8D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177800</xdr:rowOff>
        </xdr:from>
        <xdr:to>
          <xdr:col>5</xdr:col>
          <xdr:colOff>292100</xdr:colOff>
          <xdr:row>32</xdr:row>
          <xdr:rowOff>381000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D9CDE670-2D43-494A-B6C5-CDA24D6E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34</xdr:row>
          <xdr:rowOff>177800</xdr:rowOff>
        </xdr:from>
        <xdr:to>
          <xdr:col>5</xdr:col>
          <xdr:colOff>292100</xdr:colOff>
          <xdr:row>34</xdr:row>
          <xdr:rowOff>381000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999AEEA9-B4FA-488A-843C-9EAA805BB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35</xdr:row>
          <xdr:rowOff>177800</xdr:rowOff>
        </xdr:from>
        <xdr:to>
          <xdr:col>5</xdr:col>
          <xdr:colOff>292100</xdr:colOff>
          <xdr:row>35</xdr:row>
          <xdr:rowOff>381000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A1A40FDC-674D-4AE6-A998-E0A399154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177800</xdr:rowOff>
        </xdr:from>
        <xdr:to>
          <xdr:col>5</xdr:col>
          <xdr:colOff>292100</xdr:colOff>
          <xdr:row>40</xdr:row>
          <xdr:rowOff>381000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4D35885C-94E9-484F-8B68-7ED289291D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177800</xdr:rowOff>
        </xdr:from>
        <xdr:to>
          <xdr:col>5</xdr:col>
          <xdr:colOff>292100</xdr:colOff>
          <xdr:row>41</xdr:row>
          <xdr:rowOff>381000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657F18AE-3D45-44C6-9FA2-74883E992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42</xdr:row>
          <xdr:rowOff>177800</xdr:rowOff>
        </xdr:from>
        <xdr:to>
          <xdr:col>5</xdr:col>
          <xdr:colOff>292100</xdr:colOff>
          <xdr:row>42</xdr:row>
          <xdr:rowOff>381000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F9D496AD-EA20-4DD7-BD6B-FD170F107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139700</xdr:rowOff>
        </xdr:from>
        <xdr:to>
          <xdr:col>5</xdr:col>
          <xdr:colOff>254000</xdr:colOff>
          <xdr:row>53</xdr:row>
          <xdr:rowOff>342900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51864039-7CEB-4B62-B06E-74E2380134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139700</xdr:rowOff>
        </xdr:from>
        <xdr:to>
          <xdr:col>5</xdr:col>
          <xdr:colOff>254000</xdr:colOff>
          <xdr:row>58</xdr:row>
          <xdr:rowOff>342900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F98E6682-1C18-407A-94EA-DDD61CA22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139700</xdr:rowOff>
        </xdr:from>
        <xdr:to>
          <xdr:col>5</xdr:col>
          <xdr:colOff>254000</xdr:colOff>
          <xdr:row>55</xdr:row>
          <xdr:rowOff>342900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1A9AD24F-4348-443B-9CED-5F5FF8BF9C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139700</xdr:rowOff>
        </xdr:from>
        <xdr:to>
          <xdr:col>5</xdr:col>
          <xdr:colOff>254000</xdr:colOff>
          <xdr:row>56</xdr:row>
          <xdr:rowOff>342900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CB8C059B-EAB6-4EC1-98C0-581D3C368C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139700</xdr:rowOff>
        </xdr:from>
        <xdr:to>
          <xdr:col>5</xdr:col>
          <xdr:colOff>254000</xdr:colOff>
          <xdr:row>57</xdr:row>
          <xdr:rowOff>342900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E94873F2-2651-44DA-AD88-071854F8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177800</xdr:rowOff>
        </xdr:from>
        <xdr:to>
          <xdr:col>5</xdr:col>
          <xdr:colOff>292100</xdr:colOff>
          <xdr:row>66</xdr:row>
          <xdr:rowOff>381000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48756806-7D0E-4B50-B4F6-3963A9A3F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36</xdr:row>
          <xdr:rowOff>177800</xdr:rowOff>
        </xdr:from>
        <xdr:to>
          <xdr:col>5</xdr:col>
          <xdr:colOff>298450</xdr:colOff>
          <xdr:row>36</xdr:row>
          <xdr:rowOff>381000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38</xdr:row>
          <xdr:rowOff>177800</xdr:rowOff>
        </xdr:from>
        <xdr:to>
          <xdr:col>5</xdr:col>
          <xdr:colOff>298450</xdr:colOff>
          <xdr:row>38</xdr:row>
          <xdr:rowOff>381000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5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177800</xdr:rowOff>
        </xdr:from>
        <xdr:to>
          <xdr:col>5</xdr:col>
          <xdr:colOff>279400</xdr:colOff>
          <xdr:row>39</xdr:row>
          <xdr:rowOff>381000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5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139700</xdr:rowOff>
        </xdr:from>
        <xdr:to>
          <xdr:col>5</xdr:col>
          <xdr:colOff>260350</xdr:colOff>
          <xdr:row>44</xdr:row>
          <xdr:rowOff>342900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82</xdr:row>
          <xdr:rowOff>177800</xdr:rowOff>
        </xdr:from>
        <xdr:to>
          <xdr:col>5</xdr:col>
          <xdr:colOff>292100</xdr:colOff>
          <xdr:row>82</xdr:row>
          <xdr:rowOff>381000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5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100</xdr:row>
          <xdr:rowOff>177800</xdr:rowOff>
        </xdr:from>
        <xdr:to>
          <xdr:col>5</xdr:col>
          <xdr:colOff>292100</xdr:colOff>
          <xdr:row>100</xdr:row>
          <xdr:rowOff>381000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5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99</xdr:row>
          <xdr:rowOff>177800</xdr:rowOff>
        </xdr:from>
        <xdr:to>
          <xdr:col>5</xdr:col>
          <xdr:colOff>292100</xdr:colOff>
          <xdr:row>99</xdr:row>
          <xdr:rowOff>381000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5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101</xdr:row>
          <xdr:rowOff>177800</xdr:rowOff>
        </xdr:from>
        <xdr:to>
          <xdr:col>5</xdr:col>
          <xdr:colOff>292100</xdr:colOff>
          <xdr:row>101</xdr:row>
          <xdr:rowOff>381000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5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73</xdr:row>
          <xdr:rowOff>177800</xdr:rowOff>
        </xdr:from>
        <xdr:to>
          <xdr:col>5</xdr:col>
          <xdr:colOff>292100</xdr:colOff>
          <xdr:row>73</xdr:row>
          <xdr:rowOff>381000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5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177800</xdr:rowOff>
        </xdr:from>
        <xdr:to>
          <xdr:col>5</xdr:col>
          <xdr:colOff>292100</xdr:colOff>
          <xdr:row>74</xdr:row>
          <xdr:rowOff>381000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5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177800</xdr:rowOff>
        </xdr:from>
        <xdr:to>
          <xdr:col>5</xdr:col>
          <xdr:colOff>292100</xdr:colOff>
          <xdr:row>75</xdr:row>
          <xdr:rowOff>381000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5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83</xdr:row>
          <xdr:rowOff>177800</xdr:rowOff>
        </xdr:from>
        <xdr:to>
          <xdr:col>5</xdr:col>
          <xdr:colOff>292100</xdr:colOff>
          <xdr:row>83</xdr:row>
          <xdr:rowOff>381000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5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177800</xdr:rowOff>
        </xdr:from>
        <xdr:to>
          <xdr:col>5</xdr:col>
          <xdr:colOff>292100</xdr:colOff>
          <xdr:row>66</xdr:row>
          <xdr:rowOff>381000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5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177800</xdr:rowOff>
        </xdr:from>
        <xdr:to>
          <xdr:col>5</xdr:col>
          <xdr:colOff>298450</xdr:colOff>
          <xdr:row>27</xdr:row>
          <xdr:rowOff>381000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5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177800</xdr:rowOff>
        </xdr:from>
        <xdr:to>
          <xdr:col>5</xdr:col>
          <xdr:colOff>298450</xdr:colOff>
          <xdr:row>28</xdr:row>
          <xdr:rowOff>381000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5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177800</xdr:rowOff>
        </xdr:from>
        <xdr:to>
          <xdr:col>5</xdr:col>
          <xdr:colOff>298450</xdr:colOff>
          <xdr:row>29</xdr:row>
          <xdr:rowOff>381000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5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177800</xdr:rowOff>
        </xdr:from>
        <xdr:to>
          <xdr:col>5</xdr:col>
          <xdr:colOff>298450</xdr:colOff>
          <xdr:row>30</xdr:row>
          <xdr:rowOff>381000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5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177800</xdr:rowOff>
        </xdr:from>
        <xdr:to>
          <xdr:col>5</xdr:col>
          <xdr:colOff>298450</xdr:colOff>
          <xdr:row>31</xdr:row>
          <xdr:rowOff>381000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5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177800</xdr:rowOff>
        </xdr:from>
        <xdr:to>
          <xdr:col>5</xdr:col>
          <xdr:colOff>298450</xdr:colOff>
          <xdr:row>32</xdr:row>
          <xdr:rowOff>381000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5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34</xdr:row>
          <xdr:rowOff>177800</xdr:rowOff>
        </xdr:from>
        <xdr:to>
          <xdr:col>5</xdr:col>
          <xdr:colOff>298450</xdr:colOff>
          <xdr:row>34</xdr:row>
          <xdr:rowOff>381000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5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35</xdr:row>
          <xdr:rowOff>177800</xdr:rowOff>
        </xdr:from>
        <xdr:to>
          <xdr:col>5</xdr:col>
          <xdr:colOff>298450</xdr:colOff>
          <xdr:row>35</xdr:row>
          <xdr:rowOff>381000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5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177800</xdr:rowOff>
        </xdr:from>
        <xdr:to>
          <xdr:col>5</xdr:col>
          <xdr:colOff>298450</xdr:colOff>
          <xdr:row>40</xdr:row>
          <xdr:rowOff>381000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5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177800</xdr:rowOff>
        </xdr:from>
        <xdr:to>
          <xdr:col>5</xdr:col>
          <xdr:colOff>298450</xdr:colOff>
          <xdr:row>41</xdr:row>
          <xdr:rowOff>381000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5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42</xdr:row>
          <xdr:rowOff>177800</xdr:rowOff>
        </xdr:from>
        <xdr:to>
          <xdr:col>5</xdr:col>
          <xdr:colOff>298450</xdr:colOff>
          <xdr:row>42</xdr:row>
          <xdr:rowOff>381000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5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139700</xdr:rowOff>
        </xdr:from>
        <xdr:to>
          <xdr:col>5</xdr:col>
          <xdr:colOff>254000</xdr:colOff>
          <xdr:row>53</xdr:row>
          <xdr:rowOff>342900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5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139700</xdr:rowOff>
        </xdr:from>
        <xdr:to>
          <xdr:col>5</xdr:col>
          <xdr:colOff>254000</xdr:colOff>
          <xdr:row>58</xdr:row>
          <xdr:rowOff>342900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5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139700</xdr:rowOff>
        </xdr:from>
        <xdr:to>
          <xdr:col>5</xdr:col>
          <xdr:colOff>254000</xdr:colOff>
          <xdr:row>55</xdr:row>
          <xdr:rowOff>342900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5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139700</xdr:rowOff>
        </xdr:from>
        <xdr:to>
          <xdr:col>5</xdr:col>
          <xdr:colOff>254000</xdr:colOff>
          <xdr:row>56</xdr:row>
          <xdr:rowOff>342900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5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139700</xdr:rowOff>
        </xdr:from>
        <xdr:to>
          <xdr:col>5</xdr:col>
          <xdr:colOff>254000</xdr:colOff>
          <xdr:row>57</xdr:row>
          <xdr:rowOff>342900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5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177800</xdr:rowOff>
        </xdr:from>
        <xdr:to>
          <xdr:col>5</xdr:col>
          <xdr:colOff>292100</xdr:colOff>
          <xdr:row>66</xdr:row>
          <xdr:rowOff>381000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5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yd-data\greenstar\GS%20Custom\03%20Pilot\01%20Tool%20Development\05%20Excel\Excel%20-%20Calculators\Green%20Star%20-%20Calculators%20Mixed%20use%20unlocked%20revised.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row r="8">
          <cell r="C8" t="str">
            <v>Name of Building:</v>
          </cell>
        </row>
        <row r="9">
          <cell r="C9" t="str">
            <v>Address of Building:</v>
          </cell>
        </row>
        <row r="15">
          <cell r="C15" t="str">
            <v>Applicant:</v>
          </cell>
        </row>
        <row r="19">
          <cell r="C19" t="str">
            <v>ESD Consultant:</v>
          </cell>
        </row>
        <row r="20">
          <cell r="C20" t="str">
            <v>Project Manager:</v>
          </cell>
        </row>
        <row r="21">
          <cell r="C21" t="str">
            <v>Architect:</v>
          </cell>
        </row>
        <row r="22">
          <cell r="C22" t="str">
            <v>Structural/Civil Engineer:</v>
          </cell>
        </row>
        <row r="23">
          <cell r="C23" t="str">
            <v>Building Services Engineer:</v>
          </cell>
        </row>
        <row r="24">
          <cell r="C24" t="str">
            <v>Quantity Surveyor:</v>
          </cell>
        </row>
        <row r="25">
          <cell r="C25" t="str">
            <v>Acoustic Consultant:</v>
          </cell>
        </row>
        <row r="26">
          <cell r="C26" t="str">
            <v>Landscaping Consultant:</v>
          </cell>
        </row>
        <row r="27">
          <cell r="C27" t="str">
            <v>Building Surveyor:</v>
          </cell>
        </row>
        <row r="28">
          <cell r="C28" t="str">
            <v>Main Contractor:</v>
          </cell>
        </row>
        <row r="31">
          <cell r="C31" t="str">
            <v>Gross Floor Area (GFA) in m2:</v>
          </cell>
        </row>
        <row r="32">
          <cell r="C32" t="str">
            <v>BCA Class 2 and Class 1a (ii) Residential area in m2:</v>
          </cell>
        </row>
        <row r="33">
          <cell r="C33">
            <v>30</v>
          </cell>
        </row>
        <row r="34">
          <cell r="C34" t="str">
            <v>Please enter Gross Floor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ilding Input"/>
      <sheetName val="Green Star"/>
      <sheetName val="Introduction"/>
      <sheetName val="Disclaimer"/>
      <sheetName val="Summary"/>
      <sheetName val="Residential Ene-Con Calculator"/>
      <sheetName val="Residential Ene-1 Calculator"/>
      <sheetName val="GHG Emissions Calculator"/>
      <sheetName val="Potable Water Calculator"/>
      <sheetName val="Mass Transport Calculator"/>
      <sheetName val="Sewage Calculator"/>
      <sheetName val="Flooring Calculator"/>
      <sheetName val="Assemblies Calculator"/>
      <sheetName val="Furniture Calculator"/>
      <sheetName val="Ecology Calculator"/>
      <sheetName val="Calculation hidden"/>
      <sheetName val="Impact Categories Calculator"/>
      <sheetName val="hidden"/>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row r="5">
          <cell r="B5" t="str">
            <v>No. of Bus, Tram or Ferry Services</v>
          </cell>
        </row>
      </sheetData>
      <sheetData sheetId="8"/>
      <sheetData sheetId="9">
        <row r="5">
          <cell r="B5" t="str">
            <v>No. of Bus, Tram or Ferry Services</v>
          </cell>
        </row>
        <row r="6">
          <cell r="B6" t="str">
            <v>Walking Distance from Building Entrance to Public Transport</v>
          </cell>
          <cell r="C6" t="str">
            <v>Frequency of Service During Peak Periods</v>
          </cell>
        </row>
        <row r="7">
          <cell r="C7" t="str">
            <v>15 min</v>
          </cell>
          <cell r="D7" t="str">
            <v>30 min</v>
          </cell>
        </row>
        <row r="8">
          <cell r="B8" t="str">
            <v>0-250m</v>
          </cell>
        </row>
        <row r="9">
          <cell r="B9" t="str">
            <v>250-500m</v>
          </cell>
        </row>
        <row r="10">
          <cell r="B10" t="str">
            <v>500-750m</v>
          </cell>
        </row>
        <row r="11">
          <cell r="B11" t="str">
            <v>750m-1km</v>
          </cell>
        </row>
        <row r="14">
          <cell r="B14" t="str">
            <v>No. of Train Services</v>
          </cell>
        </row>
        <row r="15">
          <cell r="B15" t="str">
            <v>Walking Distance from Building Entrance to Public Transport</v>
          </cell>
          <cell r="C15" t="str">
            <v>Frequency of Service During Peak Periods</v>
          </cell>
        </row>
        <row r="16">
          <cell r="C16" t="str">
            <v>15 min</v>
          </cell>
          <cell r="D16" t="str">
            <v>30 min</v>
          </cell>
        </row>
        <row r="17">
          <cell r="B17" t="str">
            <v>0-250m</v>
          </cell>
        </row>
        <row r="18">
          <cell r="B18" t="str">
            <v>250-500m</v>
          </cell>
        </row>
        <row r="19">
          <cell r="B19" t="str">
            <v>500-750m</v>
          </cell>
        </row>
        <row r="20">
          <cell r="B20" t="str">
            <v>750m-1km</v>
          </cell>
        </row>
        <row r="22">
          <cell r="D22">
            <v>0</v>
          </cell>
        </row>
      </sheetData>
      <sheetData sheetId="10"/>
      <sheetData sheetId="11"/>
      <sheetData sheetId="12"/>
      <sheetData sheetId="13">
        <row r="5">
          <cell r="B5" t="str">
            <v>Does the site contain any rare, threatened or vulnerable flora or fauna?</v>
          </cell>
        </row>
      </sheetData>
      <sheetData sheetId="14">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Green Star Design &amp; As Built">
  <a:themeElements>
    <a:clrScheme name="Design &amp; As Built">
      <a:dk1>
        <a:srgbClr val="3F4450"/>
      </a:dk1>
      <a:lt1>
        <a:srgbClr val="FFFFFF"/>
      </a:lt1>
      <a:dk2>
        <a:srgbClr val="1E3863"/>
      </a:dk2>
      <a:lt2>
        <a:srgbClr val="FFFFFF"/>
      </a:lt2>
      <a:accent1>
        <a:srgbClr val="1E3863"/>
      </a:accent1>
      <a:accent2>
        <a:srgbClr val="455277"/>
      </a:accent2>
      <a:accent3>
        <a:srgbClr val="8F9CB1"/>
      </a:accent3>
      <a:accent4>
        <a:srgbClr val="3F4450"/>
      </a:accent4>
      <a:accent5>
        <a:srgbClr val="9EA1A6"/>
      </a:accent5>
      <a:accent6>
        <a:srgbClr val="C4C6C9"/>
      </a:accent6>
      <a:hlink>
        <a:srgbClr val="1E3863"/>
      </a:hlink>
      <a:folHlink>
        <a:srgbClr val="C5C7CA"/>
      </a:folHlink>
    </a:clrScheme>
    <a:fontScheme name="Green Star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34" Type="http://schemas.openxmlformats.org/officeDocument/2006/relationships/comments" Target="../comments2.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10.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4"/>
  <sheetViews>
    <sheetView showGridLines="0" showRowColHeaders="0" zoomScaleNormal="100" workbookViewId="0">
      <selection activeCell="A4" sqref="A3:F5"/>
    </sheetView>
  </sheetViews>
  <sheetFormatPr defaultColWidth="7.83203125" defaultRowHeight="12.5"/>
  <cols>
    <col min="1" max="1" width="3.5" style="21" customWidth="1"/>
    <col min="2" max="2" width="102.58203125" style="21" customWidth="1"/>
    <col min="3" max="16384" width="7.83203125" style="21"/>
  </cols>
  <sheetData>
    <row r="1" spans="1:6" ht="141.75" customHeight="1"/>
    <row r="2" spans="1:6" ht="30.5">
      <c r="B2" s="227"/>
      <c r="C2" s="228"/>
      <c r="D2" s="228"/>
      <c r="E2" s="11"/>
    </row>
    <row r="3" spans="1:6" ht="33.75" customHeight="1">
      <c r="A3" s="230" t="s">
        <v>74</v>
      </c>
      <c r="B3" s="230"/>
      <c r="C3" s="230"/>
      <c r="D3" s="230"/>
      <c r="E3" s="230"/>
      <c r="F3" s="230"/>
    </row>
    <row r="4" spans="1:6" ht="409.5" customHeight="1">
      <c r="A4" s="229" t="s">
        <v>254</v>
      </c>
      <c r="B4" s="229"/>
      <c r="C4" s="229"/>
      <c r="D4" s="229"/>
      <c r="E4" s="229"/>
      <c r="F4" s="229"/>
    </row>
    <row r="5" spans="1:6" ht="300" customHeight="1">
      <c r="B5" s="137" t="s">
        <v>253</v>
      </c>
    </row>
    <row r="6" spans="1:6" ht="13.5">
      <c r="B6" s="24"/>
    </row>
    <row r="7" spans="1:6" ht="13.5">
      <c r="B7" s="24"/>
    </row>
    <row r="8" spans="1:6" ht="13.5">
      <c r="B8" s="24"/>
    </row>
    <row r="9" spans="1:6" ht="13.5">
      <c r="B9" s="24"/>
    </row>
    <row r="10" spans="1:6" ht="13.5">
      <c r="B10" s="24"/>
    </row>
    <row r="11" spans="1:6" ht="13.5">
      <c r="B11" s="24"/>
    </row>
    <row r="12" spans="1:6" ht="13.5">
      <c r="B12" s="24"/>
    </row>
    <row r="13" spans="1:6" ht="13.5">
      <c r="B13" s="24"/>
    </row>
    <row r="14" spans="1:6" ht="13.5">
      <c r="B14" s="24"/>
    </row>
    <row r="15" spans="1:6" ht="13.5">
      <c r="B15" s="24"/>
    </row>
    <row r="16" spans="1:6" ht="13.5">
      <c r="B16" s="24"/>
    </row>
    <row r="17" spans="2:2" ht="13.5">
      <c r="B17" s="24"/>
    </row>
    <row r="18" spans="2:2" ht="13.5">
      <c r="B18" s="24"/>
    </row>
    <row r="19" spans="2:2" ht="13.5">
      <c r="B19" s="25"/>
    </row>
    <row r="20" spans="2:2" ht="13.5">
      <c r="B20" s="24"/>
    </row>
    <row r="21" spans="2:2" ht="13.5">
      <c r="B21" s="25"/>
    </row>
    <row r="22" spans="2:2" ht="13.5">
      <c r="B22" s="24"/>
    </row>
    <row r="23" spans="2:2" ht="13.5">
      <c r="B23" s="25"/>
    </row>
    <row r="24" spans="2:2" ht="13.5">
      <c r="B24" s="25"/>
    </row>
    <row r="25" spans="2:2" ht="13.5">
      <c r="B25" s="25"/>
    </row>
    <row r="26" spans="2:2" ht="13.5">
      <c r="B26" s="25"/>
    </row>
    <row r="27" spans="2:2">
      <c r="B27" s="22"/>
    </row>
    <row r="28" spans="2:2">
      <c r="B28" s="22"/>
    </row>
    <row r="29" spans="2:2">
      <c r="B29" s="22"/>
    </row>
    <row r="34" spans="3:3">
      <c r="C34" s="23"/>
    </row>
  </sheetData>
  <sheetProtection password="833F" sheet="1" objects="1" scenarios="1" selectLockedCells="1" selectUnlockedCells="1"/>
  <customSheetViews>
    <customSheetView guid="{5013EB9C-19BB-466B-9CDC-5A3743C1EB5F}" showGridLines="0" showRowCol="0" fitToPage="1">
      <selection activeCell="E7" sqref="E7"/>
      <pageMargins left="0.70866141732283472" right="0.70866141732283472" top="0.74803149606299213" bottom="0.74803149606299213" header="0.31496062992125984" footer="0.31496062992125984"/>
      <pageSetup paperSize="9" scale="75" orientation="portrait" horizontalDpi="1200" verticalDpi="1200" r:id="rId1"/>
    </customSheetView>
  </customSheetViews>
  <mergeCells count="3">
    <mergeCell ref="B2:D2"/>
    <mergeCell ref="A4:F4"/>
    <mergeCell ref="A3:F3"/>
  </mergeCells>
  <pageMargins left="0.70866141732283472" right="0.70866141732283472" top="0.74803149606299213" bottom="0.74803149606299213" header="0.31496062992125984" footer="0.31496062992125984"/>
  <pageSetup paperSize="9" scale="7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6"/>
  <sheetViews>
    <sheetView showGridLines="0" showRowColHeaders="0" zoomScaleNormal="100" workbookViewId="0">
      <selection activeCell="P10" sqref="P10"/>
    </sheetView>
  </sheetViews>
  <sheetFormatPr defaultColWidth="7.83203125" defaultRowHeight="12.5"/>
  <cols>
    <col min="1" max="1" width="3.33203125" style="3" customWidth="1"/>
    <col min="2" max="2" width="17.6640625" style="3" bestFit="1" customWidth="1"/>
    <col min="3" max="3" width="16" style="3" bestFit="1" customWidth="1"/>
    <col min="4" max="4" width="18.08203125" style="3" bestFit="1" customWidth="1"/>
    <col min="5" max="5" width="7.83203125" style="3"/>
    <col min="6" max="6" width="11.83203125" style="3" customWidth="1"/>
    <col min="7" max="16384" width="7.83203125" style="3"/>
  </cols>
  <sheetData>
    <row r="1" spans="1:14" ht="30.5">
      <c r="B1" s="231"/>
      <c r="C1" s="232"/>
      <c r="D1" s="232"/>
    </row>
    <row r="9" spans="1:14" ht="30.5">
      <c r="B9" s="227"/>
      <c r="C9" s="228"/>
      <c r="D9" s="228"/>
    </row>
    <row r="10" spans="1:14" ht="15.75" customHeight="1">
      <c r="A10" s="4"/>
      <c r="C10" s="9"/>
      <c r="D10" s="11"/>
      <c r="E10" s="10"/>
      <c r="F10" s="9"/>
    </row>
    <row r="11" spans="1:14" ht="13.5" customHeight="1">
      <c r="A11" s="233" t="s">
        <v>206</v>
      </c>
      <c r="B11" s="233"/>
      <c r="C11" s="233"/>
      <c r="D11" s="233"/>
      <c r="E11" s="233"/>
      <c r="F11" s="233"/>
      <c r="G11" s="233"/>
      <c r="H11" s="233"/>
      <c r="I11" s="233"/>
      <c r="J11" s="233"/>
      <c r="K11" s="233"/>
      <c r="L11" s="233"/>
      <c r="M11" s="233"/>
      <c r="N11" s="233"/>
    </row>
    <row r="12" spans="1:14" ht="13.5" customHeight="1">
      <c r="A12" s="233"/>
      <c r="B12" s="233"/>
      <c r="C12" s="233"/>
      <c r="D12" s="233"/>
      <c r="E12" s="233"/>
      <c r="F12" s="233"/>
      <c r="G12" s="233"/>
      <c r="H12" s="233"/>
      <c r="I12" s="233"/>
      <c r="J12" s="233"/>
      <c r="K12" s="233"/>
      <c r="L12" s="233"/>
      <c r="M12" s="233"/>
      <c r="N12" s="233"/>
    </row>
    <row r="13" spans="1:14" ht="13.5" customHeight="1">
      <c r="A13" s="233"/>
      <c r="B13" s="233"/>
      <c r="C13" s="233"/>
      <c r="D13" s="233"/>
      <c r="E13" s="233"/>
      <c r="F13" s="233"/>
      <c r="G13" s="233"/>
      <c r="H13" s="233"/>
      <c r="I13" s="233"/>
      <c r="J13" s="233"/>
      <c r="K13" s="233"/>
      <c r="L13" s="233"/>
      <c r="M13" s="233"/>
      <c r="N13" s="233"/>
    </row>
    <row r="14" spans="1:14" ht="13.5" customHeight="1">
      <c r="A14" s="233"/>
      <c r="B14" s="233"/>
      <c r="C14" s="233"/>
      <c r="D14" s="233"/>
      <c r="E14" s="233"/>
      <c r="F14" s="233"/>
      <c r="G14" s="233"/>
      <c r="H14" s="233"/>
      <c r="I14" s="233"/>
      <c r="J14" s="233"/>
      <c r="K14" s="233"/>
      <c r="L14" s="233"/>
      <c r="M14" s="233"/>
      <c r="N14" s="233"/>
    </row>
    <row r="15" spans="1:14" ht="14.25" customHeight="1">
      <c r="A15" s="233"/>
      <c r="B15" s="233"/>
      <c r="C15" s="233"/>
      <c r="D15" s="233"/>
      <c r="E15" s="233"/>
      <c r="F15" s="233"/>
      <c r="G15" s="233"/>
      <c r="H15" s="233"/>
      <c r="I15" s="233"/>
      <c r="J15" s="233"/>
      <c r="K15" s="233"/>
      <c r="L15" s="233"/>
      <c r="M15" s="233"/>
      <c r="N15" s="233"/>
    </row>
    <row r="16" spans="1:14">
      <c r="B16" s="126"/>
      <c r="C16" s="126"/>
      <c r="D16" s="126"/>
      <c r="E16" s="39"/>
      <c r="F16" s="39"/>
    </row>
    <row r="17" spans="1:14" ht="33.75" customHeight="1">
      <c r="A17" s="234" t="s">
        <v>169</v>
      </c>
      <c r="B17" s="234"/>
      <c r="C17" s="234"/>
      <c r="D17" s="234"/>
      <c r="E17" s="234"/>
      <c r="F17" s="234"/>
      <c r="G17" s="234"/>
      <c r="H17" s="234"/>
      <c r="I17" s="234"/>
      <c r="J17" s="234"/>
      <c r="K17" s="234"/>
      <c r="L17" s="234"/>
      <c r="M17" s="234"/>
      <c r="N17" s="234"/>
    </row>
    <row r="18" spans="1:14" s="68" customFormat="1" ht="22.5" customHeight="1">
      <c r="B18" s="217"/>
      <c r="C18" s="218"/>
      <c r="D18" s="218"/>
      <c r="E18" s="69"/>
      <c r="F18" s="69"/>
    </row>
    <row r="19" spans="1:14" ht="22.5" customHeight="1">
      <c r="A19" s="235"/>
      <c r="B19" s="235"/>
      <c r="C19" s="219" t="s">
        <v>207</v>
      </c>
      <c r="D19" s="235" t="s">
        <v>208</v>
      </c>
      <c r="E19" s="235"/>
      <c r="F19" s="235"/>
      <c r="G19" s="235"/>
      <c r="H19" s="235"/>
      <c r="I19" s="235"/>
      <c r="J19" s="235"/>
      <c r="K19" s="235"/>
      <c r="L19" s="235"/>
      <c r="M19" s="235"/>
      <c r="N19" s="235"/>
    </row>
    <row r="20" spans="1:14" ht="25.5" customHeight="1">
      <c r="A20" s="235" t="s">
        <v>228</v>
      </c>
      <c r="B20" s="235"/>
      <c r="C20" s="220">
        <v>43566</v>
      </c>
      <c r="D20" s="236" t="s">
        <v>229</v>
      </c>
      <c r="E20" s="236"/>
      <c r="F20" s="236"/>
      <c r="G20" s="236"/>
      <c r="H20" s="236"/>
      <c r="I20" s="236"/>
      <c r="J20" s="236"/>
      <c r="K20" s="236"/>
      <c r="L20" s="236"/>
      <c r="M20" s="236"/>
      <c r="N20" s="236"/>
    </row>
    <row r="21" spans="1:14" ht="27.5" customHeight="1">
      <c r="A21" s="235" t="s">
        <v>228</v>
      </c>
      <c r="B21" s="235"/>
      <c r="C21" s="220">
        <v>44358</v>
      </c>
      <c r="D21" s="236" t="s">
        <v>278</v>
      </c>
      <c r="E21" s="236"/>
      <c r="F21" s="236"/>
      <c r="G21" s="236"/>
      <c r="H21" s="236"/>
      <c r="I21" s="236"/>
      <c r="J21" s="236"/>
      <c r="K21" s="236"/>
      <c r="L21" s="236"/>
      <c r="M21" s="236"/>
      <c r="N21" s="236"/>
    </row>
    <row r="22" spans="1:14">
      <c r="F22" s="39"/>
    </row>
    <row r="23" spans="1:14">
      <c r="F23" s="39"/>
    </row>
    <row r="24" spans="1:14">
      <c r="F24" s="39"/>
    </row>
    <row r="25" spans="1:14">
      <c r="F25" s="39"/>
    </row>
    <row r="29" spans="1:14" s="221" customFormat="1" ht="13.5">
      <c r="A29" s="3"/>
    </row>
    <row r="30" spans="1:14" s="221" customFormat="1" ht="13.5"/>
    <row r="31" spans="1:14" s="221" customFormat="1" ht="13.5"/>
    <row r="32" spans="1:14" s="221" customFormat="1" ht="13.5"/>
    <row r="33" spans="1:1" s="221" customFormat="1" ht="13.5"/>
    <row r="34" spans="1:1" s="221" customFormat="1" ht="13.5"/>
    <row r="35" spans="1:1" s="221" customFormat="1" ht="13.5"/>
    <row r="36" spans="1:1" ht="13.5">
      <c r="A36" s="221"/>
    </row>
  </sheetData>
  <sheetProtection algorithmName="SHA-512" hashValue="rYwMAh13Fhc3OR0ZfCYLIPwllOmkGq4VsXXFYymjVBO30dIxviPmO5iRMcbk0/M1cp4yoJMYd9yX7JEWgI3irQ==" saltValue="ISefu0sFXgpCjMIKm7M8jA==" spinCount="100000" sheet="1" objects="1" selectLockedCells="1" selectUnlockedCells="1"/>
  <customSheetViews>
    <customSheetView guid="{5013EB9C-19BB-466B-9CDC-5A3743C1EB5F}" showGridLines="0" showRowCol="0" topLeftCell="A7">
      <selection activeCell="D24" sqref="D24:D25"/>
      <pageMargins left="0.7" right="0.7" top="0.75" bottom="0.75" header="0.3" footer="0.3"/>
      <pageSetup paperSize="9" orientation="portrait" r:id="rId1"/>
    </customSheetView>
  </customSheetViews>
  <mergeCells count="10">
    <mergeCell ref="B1:D1"/>
    <mergeCell ref="B9:D9"/>
    <mergeCell ref="A11:N15"/>
    <mergeCell ref="A17:N17"/>
    <mergeCell ref="A21:B21"/>
    <mergeCell ref="D21:N21"/>
    <mergeCell ref="A20:B20"/>
    <mergeCell ref="D19:N19"/>
    <mergeCell ref="D20:N20"/>
    <mergeCell ref="A19:B19"/>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30"/>
  <sheetViews>
    <sheetView showGridLines="0" showRowColHeaders="0" zoomScaleNormal="100" workbookViewId="0">
      <selection activeCell="P12" sqref="P12"/>
    </sheetView>
  </sheetViews>
  <sheetFormatPr defaultColWidth="7.83203125" defaultRowHeight="14"/>
  <cols>
    <col min="1" max="1" width="3.1640625" style="26" customWidth="1"/>
    <col min="2" max="2" width="35.58203125" style="27" customWidth="1"/>
    <col min="3" max="3" width="3.1640625" style="27" customWidth="1"/>
    <col min="4" max="4" width="35.58203125" style="27" customWidth="1"/>
    <col min="5" max="5" width="3.1640625" style="27" customWidth="1"/>
    <col min="6" max="6" width="25.58203125" style="27" customWidth="1"/>
    <col min="7" max="7" width="3.1640625" style="27" customWidth="1"/>
    <col min="8" max="32" width="7.83203125" style="26"/>
    <col min="33" max="16384" width="7.83203125" style="27"/>
  </cols>
  <sheetData>
    <row r="1" spans="1:11">
      <c r="A1" s="3"/>
      <c r="B1" s="3"/>
      <c r="C1" s="3"/>
      <c r="D1" s="3"/>
      <c r="E1" s="3"/>
      <c r="F1" s="3"/>
      <c r="G1" s="3"/>
    </row>
    <row r="2" spans="1:11">
      <c r="A2" s="3"/>
      <c r="B2" s="3"/>
      <c r="C2" s="3"/>
      <c r="D2" s="3"/>
      <c r="E2" s="3"/>
      <c r="F2" s="3"/>
      <c r="G2" s="3"/>
    </row>
    <row r="3" spans="1:11">
      <c r="A3" s="3"/>
      <c r="B3" s="3"/>
      <c r="C3" s="3"/>
      <c r="D3" s="3"/>
      <c r="E3" s="3"/>
      <c r="F3" s="3"/>
      <c r="G3" s="3"/>
    </row>
    <row r="4" spans="1:11">
      <c r="A4" s="3"/>
      <c r="B4" s="3"/>
      <c r="C4" s="3"/>
      <c r="D4" s="3"/>
      <c r="E4" s="3"/>
      <c r="F4" s="3"/>
      <c r="G4" s="3"/>
    </row>
    <row r="5" spans="1:11">
      <c r="A5" s="3"/>
      <c r="B5" s="3"/>
      <c r="C5" s="3"/>
      <c r="D5" s="3"/>
      <c r="E5" s="3"/>
      <c r="F5" s="3"/>
      <c r="G5" s="3"/>
    </row>
    <row r="6" spans="1:11">
      <c r="A6" s="3"/>
      <c r="B6" s="3"/>
      <c r="C6" s="3"/>
      <c r="D6" s="3"/>
      <c r="E6" s="3"/>
      <c r="F6" s="3"/>
      <c r="G6" s="3"/>
    </row>
    <row r="7" spans="1:11">
      <c r="A7" s="3"/>
      <c r="B7" s="3"/>
      <c r="C7" s="3"/>
      <c r="D7" s="3"/>
      <c r="E7" s="3"/>
      <c r="F7" s="3"/>
      <c r="G7" s="3"/>
    </row>
    <row r="8" spans="1:11">
      <c r="A8" s="3"/>
      <c r="B8" s="3"/>
      <c r="C8" s="3"/>
      <c r="D8" s="3"/>
      <c r="E8" s="3"/>
      <c r="F8" s="3"/>
      <c r="G8" s="3"/>
    </row>
    <row r="9" spans="1:11">
      <c r="A9" s="3"/>
      <c r="B9" s="3"/>
      <c r="C9" s="3"/>
      <c r="D9" s="3"/>
      <c r="E9" s="3"/>
      <c r="F9" s="3"/>
      <c r="G9" s="3"/>
    </row>
    <row r="10" spans="1:11" ht="44.25" customHeight="1">
      <c r="A10" s="3"/>
      <c r="B10" s="35"/>
      <c r="C10" s="3"/>
      <c r="D10" s="3"/>
      <c r="E10" s="3"/>
      <c r="F10" s="3"/>
      <c r="G10" s="3"/>
    </row>
    <row r="11" spans="1:11" ht="33" customHeight="1">
      <c r="A11" s="238" t="s">
        <v>112</v>
      </c>
      <c r="B11" s="238"/>
      <c r="C11" s="238"/>
      <c r="D11" s="238"/>
      <c r="E11" s="238"/>
      <c r="F11" s="238"/>
      <c r="G11" s="238"/>
      <c r="H11" s="238"/>
      <c r="I11" s="238"/>
      <c r="J11" s="238"/>
      <c r="K11" s="238"/>
    </row>
    <row r="12" spans="1:11" ht="132.75" customHeight="1">
      <c r="A12" s="237" t="s">
        <v>242</v>
      </c>
      <c r="B12" s="237"/>
      <c r="C12" s="237"/>
      <c r="D12" s="237"/>
      <c r="E12" s="237"/>
      <c r="F12" s="237"/>
      <c r="G12" s="237"/>
      <c r="H12" s="237"/>
      <c r="I12" s="237"/>
      <c r="J12" s="237"/>
      <c r="K12" s="237"/>
    </row>
    <row r="13" spans="1:11" ht="105" customHeight="1">
      <c r="A13" s="7"/>
      <c r="B13" s="182" t="s">
        <v>255</v>
      </c>
      <c r="C13" s="182"/>
      <c r="D13" s="182"/>
      <c r="E13" s="182"/>
      <c r="F13" s="182"/>
      <c r="G13" s="7"/>
    </row>
    <row r="14" spans="1:11" ht="33.75" customHeight="1">
      <c r="A14" s="238" t="s">
        <v>110</v>
      </c>
      <c r="B14" s="238" t="s">
        <v>110</v>
      </c>
      <c r="C14" s="238"/>
      <c r="D14" s="238"/>
      <c r="E14" s="238"/>
      <c r="F14" s="238"/>
      <c r="G14" s="238"/>
      <c r="H14" s="238"/>
      <c r="I14" s="238"/>
      <c r="J14" s="238"/>
      <c r="K14" s="238"/>
    </row>
    <row r="15" spans="1:11" ht="194.25" customHeight="1">
      <c r="A15" s="237" t="s">
        <v>256</v>
      </c>
      <c r="B15" s="237"/>
      <c r="C15" s="237"/>
      <c r="D15" s="237"/>
      <c r="E15" s="237"/>
      <c r="F15" s="237"/>
      <c r="G15" s="237"/>
      <c r="H15" s="237"/>
      <c r="I15" s="237"/>
      <c r="J15" s="237"/>
      <c r="K15" s="237"/>
    </row>
    <row r="16" spans="1:11" ht="36" customHeight="1">
      <c r="A16" s="238" t="s">
        <v>269</v>
      </c>
      <c r="B16" s="238"/>
      <c r="C16" s="238"/>
      <c r="D16" s="238"/>
      <c r="E16" s="238"/>
      <c r="F16" s="238"/>
      <c r="G16" s="238"/>
      <c r="H16" s="238"/>
      <c r="I16" s="238"/>
      <c r="J16" s="238"/>
      <c r="K16" s="238"/>
    </row>
    <row r="17" spans="1:11" ht="14.25" customHeight="1">
      <c r="A17" s="237"/>
      <c r="B17" s="237"/>
      <c r="C17" s="237"/>
      <c r="D17" s="237"/>
      <c r="E17" s="237"/>
      <c r="F17" s="237"/>
      <c r="G17" s="237"/>
      <c r="H17" s="237"/>
      <c r="I17" s="237"/>
      <c r="J17" s="237"/>
      <c r="K17" s="237"/>
    </row>
    <row r="18" spans="1:11" ht="161.25" customHeight="1">
      <c r="A18" s="237" t="s">
        <v>269</v>
      </c>
      <c r="B18" s="237"/>
      <c r="C18" s="237"/>
      <c r="D18" s="237"/>
      <c r="E18" s="237"/>
      <c r="F18" s="237"/>
      <c r="G18" s="237"/>
      <c r="H18" s="237"/>
      <c r="I18" s="237"/>
      <c r="J18" s="237"/>
      <c r="K18" s="237"/>
    </row>
    <row r="19" spans="1:11" ht="14.25" customHeight="1">
      <c r="A19" s="237"/>
      <c r="B19" s="237"/>
      <c r="C19" s="237"/>
      <c r="D19" s="237"/>
      <c r="E19" s="237"/>
      <c r="F19" s="237"/>
      <c r="G19" s="237"/>
      <c r="H19" s="237"/>
      <c r="I19" s="237"/>
      <c r="J19" s="237"/>
      <c r="K19" s="237"/>
    </row>
    <row r="20" spans="1:11" ht="14.25" customHeight="1">
      <c r="A20" s="237"/>
      <c r="B20" s="237"/>
      <c r="C20" s="237"/>
      <c r="D20" s="237"/>
      <c r="E20" s="237"/>
      <c r="F20" s="237"/>
      <c r="G20" s="237"/>
      <c r="H20" s="237"/>
      <c r="I20" s="237"/>
      <c r="J20" s="237"/>
      <c r="K20" s="237"/>
    </row>
    <row r="21" spans="1:11" ht="14.25" customHeight="1">
      <c r="A21" s="237"/>
      <c r="B21" s="237"/>
      <c r="C21" s="237"/>
      <c r="D21" s="237"/>
      <c r="E21" s="237"/>
      <c r="F21" s="237"/>
      <c r="G21" s="237"/>
      <c r="H21" s="237"/>
      <c r="I21" s="237"/>
      <c r="J21" s="237"/>
      <c r="K21" s="237"/>
    </row>
    <row r="22" spans="1:11" ht="14.25" customHeight="1">
      <c r="A22" s="237"/>
      <c r="B22" s="237"/>
      <c r="C22" s="237"/>
      <c r="D22" s="237"/>
      <c r="E22" s="237"/>
      <c r="F22" s="237"/>
      <c r="G22" s="237"/>
      <c r="H22" s="237"/>
      <c r="I22" s="237"/>
      <c r="J22" s="237"/>
      <c r="K22" s="237"/>
    </row>
    <row r="23" spans="1:11" ht="155.25" customHeight="1">
      <c r="A23" s="237"/>
      <c r="B23" s="237"/>
      <c r="C23" s="237"/>
      <c r="D23" s="237"/>
      <c r="E23" s="237"/>
      <c r="F23" s="237"/>
      <c r="G23" s="237"/>
      <c r="H23" s="237"/>
      <c r="I23" s="237"/>
      <c r="J23" s="237"/>
      <c r="K23" s="237"/>
    </row>
    <row r="24" spans="1:11">
      <c r="A24" s="8"/>
      <c r="B24" s="8"/>
      <c r="C24" s="8"/>
      <c r="D24" s="8"/>
      <c r="E24" s="8"/>
      <c r="F24" s="8"/>
      <c r="G24" s="8"/>
    </row>
    <row r="25" spans="1:11">
      <c r="A25" s="8"/>
      <c r="B25" s="8"/>
      <c r="C25" s="8"/>
      <c r="D25" s="8"/>
      <c r="E25" s="8"/>
      <c r="F25" s="8"/>
      <c r="G25" s="8"/>
    </row>
    <row r="26" spans="1:11">
      <c r="A26" s="8"/>
      <c r="B26" s="8"/>
      <c r="C26" s="8"/>
      <c r="D26" s="8"/>
      <c r="E26" s="8"/>
      <c r="F26" s="8"/>
      <c r="G26" s="8"/>
    </row>
    <row r="27" spans="1:11">
      <c r="A27" s="8"/>
      <c r="B27" s="8"/>
      <c r="C27" s="8"/>
      <c r="D27" s="8"/>
      <c r="E27" s="8"/>
      <c r="F27" s="8"/>
      <c r="G27" s="8"/>
    </row>
    <row r="28" spans="1:11">
      <c r="A28" s="8"/>
      <c r="B28" s="8"/>
      <c r="C28" s="8"/>
      <c r="D28" s="8"/>
      <c r="E28" s="8"/>
      <c r="F28" s="8"/>
      <c r="G28" s="8"/>
    </row>
    <row r="29" spans="1:11">
      <c r="A29" s="8"/>
      <c r="B29" s="8"/>
      <c r="C29" s="8"/>
      <c r="D29" s="8"/>
      <c r="E29" s="8"/>
      <c r="F29" s="8"/>
      <c r="G29" s="8"/>
    </row>
    <row r="30" spans="1:11">
      <c r="A30" s="8"/>
      <c r="B30" s="8"/>
      <c r="C30" s="8"/>
      <c r="D30" s="8"/>
      <c r="E30" s="8"/>
      <c r="F30" s="8"/>
      <c r="G30" s="8"/>
    </row>
  </sheetData>
  <sheetProtection algorithmName="SHA-512" hashValue="98HpTZ3F1O/WvR58vWVh3C7FpxWUhQgx2pqp5tpm9eDQMpzIQ8qBplqqOrowtWd6mDMXe569whJBo2a9gT4m0w==" saltValue="P0N1ImNBt7TPWQrR1xmP6Q==" spinCount="100000" sheet="1" objects="1" scenarios="1" selectLockedCells="1" selectUnlockedCells="1"/>
  <customSheetViews>
    <customSheetView guid="{5013EB9C-19BB-466B-9CDC-5A3743C1EB5F}" showGridLines="0" showRowCol="0" fitToPage="1" topLeftCell="A7">
      <selection activeCell="J11" sqref="J11"/>
      <pageMargins left="0.70866141732283472" right="0.70866141732283472" top="0.74803149606299213" bottom="0.74803149606299213" header="0.31496062992125984" footer="0.31496062992125984"/>
      <pageSetup paperSize="9" scale="62" orientation="portrait" r:id="rId1"/>
    </customSheetView>
  </customSheetViews>
  <mergeCells count="12">
    <mergeCell ref="A11:K11"/>
    <mergeCell ref="A12:K12"/>
    <mergeCell ref="A14:K14"/>
    <mergeCell ref="A15:K15"/>
    <mergeCell ref="A16:K16"/>
    <mergeCell ref="A22:K22"/>
    <mergeCell ref="A23:K23"/>
    <mergeCell ref="A17:K17"/>
    <mergeCell ref="A18:K18"/>
    <mergeCell ref="A19:K19"/>
    <mergeCell ref="A20:K20"/>
    <mergeCell ref="A21:K21"/>
  </mergeCells>
  <pageMargins left="0.70866141732283472" right="0.70866141732283472" top="0.74803149606299213" bottom="0.74803149606299213" header="0.31496062992125984" footer="0.31496062992125984"/>
  <pageSetup paperSize="9" scale="7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42"/>
  <sheetViews>
    <sheetView showGridLines="0" showRowColHeaders="0" topLeftCell="A20" zoomScale="115" zoomScaleNormal="115" workbookViewId="0">
      <selection activeCell="B31" sqref="B31"/>
    </sheetView>
  </sheetViews>
  <sheetFormatPr defaultColWidth="9" defaultRowHeight="14"/>
  <cols>
    <col min="1" max="1" width="2.83203125" style="1" customWidth="1"/>
    <col min="2" max="2" width="37.83203125" style="1" customWidth="1"/>
    <col min="3" max="3" width="39.1640625" style="1" customWidth="1"/>
    <col min="4" max="4" width="50" style="1" customWidth="1"/>
    <col min="5" max="5" width="36.5" style="1" hidden="1" customWidth="1"/>
    <col min="6" max="6" width="13.6640625" style="1" customWidth="1"/>
    <col min="7" max="16384" width="9" style="1"/>
  </cols>
  <sheetData>
    <row r="1" spans="1:9" hidden="1">
      <c r="A1" s="1" t="s">
        <v>48</v>
      </c>
      <c r="E1" s="1" t="s">
        <v>48</v>
      </c>
    </row>
    <row r="3" spans="1:9" ht="30.75" customHeight="1">
      <c r="B3" s="48" t="s">
        <v>135</v>
      </c>
      <c r="C3" s="20"/>
      <c r="D3" s="20"/>
      <c r="E3" s="20"/>
    </row>
    <row r="4" spans="1:9">
      <c r="B4" s="5"/>
      <c r="C4" s="6"/>
    </row>
    <row r="5" spans="1:9">
      <c r="B5" s="127" t="s">
        <v>199</v>
      </c>
      <c r="C5" s="127"/>
      <c r="E5" s="1" t="s">
        <v>50</v>
      </c>
      <c r="I5" s="2"/>
    </row>
    <row r="6" spans="1:9">
      <c r="B6" s="128" t="s">
        <v>136</v>
      </c>
      <c r="C6" s="129"/>
      <c r="E6" s="1" t="s">
        <v>51</v>
      </c>
      <c r="I6" s="2"/>
    </row>
    <row r="7" spans="1:9">
      <c r="B7" s="239" t="s">
        <v>137</v>
      </c>
      <c r="C7" s="129"/>
      <c r="E7" s="1" t="s">
        <v>52</v>
      </c>
    </row>
    <row r="8" spans="1:9">
      <c r="B8" s="240"/>
      <c r="C8" s="129"/>
      <c r="E8" s="1" t="s">
        <v>53</v>
      </c>
    </row>
    <row r="9" spans="1:9">
      <c r="B9" s="241"/>
      <c r="C9" s="129"/>
      <c r="E9" s="1" t="s">
        <v>54</v>
      </c>
    </row>
    <row r="10" spans="1:9">
      <c r="B10" s="128" t="s">
        <v>55</v>
      </c>
      <c r="C10" s="129"/>
      <c r="E10" s="1" t="s">
        <v>56</v>
      </c>
    </row>
    <row r="11" spans="1:9">
      <c r="B11" s="128" t="s">
        <v>57</v>
      </c>
      <c r="C11" s="129"/>
      <c r="E11" s="1" t="s">
        <v>58</v>
      </c>
    </row>
    <row r="12" spans="1:9">
      <c r="B12" s="130"/>
      <c r="C12" s="131"/>
      <c r="E12" s="1" t="s">
        <v>59</v>
      </c>
    </row>
    <row r="13" spans="1:9">
      <c r="B13" s="127" t="s">
        <v>139</v>
      </c>
      <c r="C13" s="127"/>
    </row>
    <row r="14" spans="1:9">
      <c r="B14" s="128" t="s">
        <v>115</v>
      </c>
      <c r="C14" s="132"/>
    </row>
    <row r="15" spans="1:9">
      <c r="B15" s="128" t="s">
        <v>116</v>
      </c>
      <c r="C15" s="132"/>
    </row>
    <row r="16" spans="1:9">
      <c r="B16" s="128" t="s">
        <v>117</v>
      </c>
      <c r="C16" s="132"/>
    </row>
    <row r="17" spans="2:3">
      <c r="B17" s="128" t="s">
        <v>118</v>
      </c>
      <c r="C17" s="132"/>
    </row>
    <row r="18" spans="2:3">
      <c r="B18" s="128" t="s">
        <v>120</v>
      </c>
      <c r="C18" s="132"/>
    </row>
    <row r="19" spans="2:3">
      <c r="B19" s="128" t="s">
        <v>119</v>
      </c>
      <c r="C19" s="132"/>
    </row>
    <row r="20" spans="2:3">
      <c r="B20" s="128" t="s">
        <v>121</v>
      </c>
      <c r="C20" s="132"/>
    </row>
    <row r="21" spans="2:3">
      <c r="B21" s="127" t="s">
        <v>47</v>
      </c>
      <c r="C21" s="133">
        <f>SUM(C14:C20)</f>
        <v>0</v>
      </c>
    </row>
    <row r="22" spans="2:3">
      <c r="B22" s="130"/>
      <c r="C22" s="131"/>
    </row>
    <row r="23" spans="2:3">
      <c r="B23" s="127" t="s">
        <v>60</v>
      </c>
      <c r="C23" s="127"/>
    </row>
    <row r="24" spans="2:3">
      <c r="B24" s="128" t="s">
        <v>61</v>
      </c>
      <c r="C24" s="129"/>
    </row>
    <row r="25" spans="2:3">
      <c r="B25" s="128" t="s">
        <v>62</v>
      </c>
      <c r="C25" s="129"/>
    </row>
    <row r="26" spans="2:3">
      <c r="B26" s="134"/>
      <c r="C26" s="135"/>
    </row>
    <row r="27" spans="2:3">
      <c r="B27" s="127" t="s">
        <v>75</v>
      </c>
      <c r="C27" s="127" t="s">
        <v>85</v>
      </c>
    </row>
    <row r="28" spans="2:3">
      <c r="B28" s="128" t="s">
        <v>77</v>
      </c>
      <c r="C28" s="129"/>
    </row>
    <row r="29" spans="2:3">
      <c r="B29" s="128" t="s">
        <v>76</v>
      </c>
      <c r="C29" s="129"/>
    </row>
    <row r="30" spans="2:3">
      <c r="B30" s="128" t="s">
        <v>168</v>
      </c>
      <c r="C30" s="129"/>
    </row>
    <row r="31" spans="2:3">
      <c r="B31" s="128" t="s">
        <v>167</v>
      </c>
      <c r="C31" s="129"/>
    </row>
    <row r="32" spans="2:3">
      <c r="B32" s="128" t="s">
        <v>78</v>
      </c>
      <c r="C32" s="129"/>
    </row>
    <row r="33" spans="2:3">
      <c r="B33" s="128" t="s">
        <v>79</v>
      </c>
      <c r="C33" s="143"/>
    </row>
    <row r="34" spans="2:3">
      <c r="B34" s="128" t="s">
        <v>80</v>
      </c>
      <c r="C34" s="129"/>
    </row>
    <row r="35" spans="2:3">
      <c r="B35" s="128" t="s">
        <v>81</v>
      </c>
      <c r="C35" s="129"/>
    </row>
    <row r="36" spans="2:3">
      <c r="B36" s="128" t="s">
        <v>82</v>
      </c>
      <c r="C36" s="129"/>
    </row>
    <row r="37" spans="2:3">
      <c r="B37" s="128" t="s">
        <v>83</v>
      </c>
      <c r="C37" s="129"/>
    </row>
    <row r="38" spans="2:3">
      <c r="B38" s="128" t="s">
        <v>84</v>
      </c>
      <c r="C38" s="129"/>
    </row>
    <row r="39" spans="2:3">
      <c r="B39" s="130"/>
      <c r="C39" s="136"/>
    </row>
    <row r="40" spans="2:3">
      <c r="B40" s="127" t="s">
        <v>166</v>
      </c>
      <c r="C40" s="127"/>
    </row>
    <row r="41" spans="2:3" ht="16.5" customHeight="1">
      <c r="B41" s="239" t="s">
        <v>138</v>
      </c>
      <c r="C41" s="242"/>
    </row>
    <row r="42" spans="2:3" ht="162.75" customHeight="1">
      <c r="B42" s="241"/>
      <c r="C42" s="243"/>
    </row>
  </sheetData>
  <sheetProtection formatCells="0" formatColumns="0" formatRows="0"/>
  <customSheetViews>
    <customSheetView guid="{5013EB9C-19BB-466B-9CDC-5A3743C1EB5F}" scale="115" showGridLines="0" showRowCol="0" fitToPage="1" hiddenRows="1" hiddenColumns="1" topLeftCell="A11">
      <selection activeCell="C6" sqref="C6"/>
      <pageMargins left="0.70866141732283472" right="0.70866141732283472" top="0.74803149606299213" bottom="0.74803149606299213" header="0.31496062992125984" footer="0.31496062992125984"/>
      <pageSetup paperSize="9" orientation="portrait" horizontalDpi="1200" verticalDpi="1200" r:id="rId1"/>
    </customSheetView>
  </customSheetViews>
  <mergeCells count="3">
    <mergeCell ref="B7:B9"/>
    <mergeCell ref="C41:C42"/>
    <mergeCell ref="B41:B42"/>
  </mergeCells>
  <dataValidations count="1">
    <dataValidation type="list" allowBlank="1" showInputMessage="1" showErrorMessage="1" sqref="C11" xr:uid="{00000000-0002-0000-0300-000000000000}">
      <formula1>$E$4:$E$12</formula1>
    </dataValidation>
  </dataValidations>
  <pageMargins left="0.70866141732283472" right="0.70866141732283472" top="0.74803149606299213" bottom="0.74803149606299213" header="0.31496062992125984" footer="0.31496062992125984"/>
  <pageSetup paperSize="9" orientation="portrait" horizontalDpi="1200" verticalDpi="12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A32F-C2F5-43A9-8FCB-5EEE94AF74AF}">
  <sheetPr>
    <pageSetUpPr fitToPage="1"/>
  </sheetPr>
  <dimension ref="A1:AL227"/>
  <sheetViews>
    <sheetView tabSelected="1" topLeftCell="E1" zoomScale="70" zoomScaleNormal="70" workbookViewId="0">
      <pane ySplit="6" topLeftCell="A7" activePane="bottomLeft" state="frozen"/>
      <selection activeCell="H44" sqref="H44"/>
      <selection pane="bottomLeft" activeCell="G73" sqref="G73:G77"/>
    </sheetView>
  </sheetViews>
  <sheetFormatPr defaultColWidth="9" defaultRowHeight="14"/>
  <cols>
    <col min="1" max="1" width="8.33203125" style="138" hidden="1" customWidth="1"/>
    <col min="2" max="4" width="8.33203125" style="71" hidden="1" customWidth="1"/>
    <col min="5" max="5" width="8.33203125" style="71" customWidth="1"/>
    <col min="6" max="6" width="24" style="19" customWidth="1"/>
    <col min="7" max="7" width="48.08203125" style="19" customWidth="1"/>
    <col min="8" max="8" width="9.58203125" style="75" customWidth="1"/>
    <col min="9" max="9" width="46.58203125" style="19" customWidth="1"/>
    <col min="10" max="10" width="15.33203125" style="75" customWidth="1"/>
    <col min="11" max="11" width="14" style="75" customWidth="1"/>
    <col min="12" max="12" width="14" style="77" customWidth="1"/>
    <col min="13" max="14" width="14" style="75" customWidth="1"/>
    <col min="15" max="16" width="14" style="75" hidden="1" customWidth="1"/>
    <col min="17" max="17" width="22" style="75" customWidth="1"/>
    <col min="18" max="18" width="9" style="77" customWidth="1"/>
    <col min="19" max="19" width="83.6640625" style="19" customWidth="1"/>
    <col min="20" max="20" width="9" style="77"/>
    <col min="21" max="21" width="9" style="77" hidden="1" customWidth="1"/>
    <col min="22" max="22" width="8.58203125" style="77" hidden="1" customWidth="1"/>
    <col min="23" max="26" width="54.58203125" style="77" hidden="1" customWidth="1"/>
    <col min="27" max="38" width="9" style="77" hidden="1" customWidth="1"/>
    <col min="39" max="39" width="9" style="77" customWidth="1"/>
    <col min="40" max="16384" width="9" style="77"/>
  </cols>
  <sheetData>
    <row r="1" spans="1:34" ht="45" customHeight="1">
      <c r="A1" s="138" t="s">
        <v>48</v>
      </c>
      <c r="B1" s="71" t="s">
        <v>48</v>
      </c>
      <c r="F1" s="283" t="s">
        <v>122</v>
      </c>
      <c r="G1" s="284"/>
      <c r="H1" s="284"/>
      <c r="I1" s="284"/>
      <c r="J1" s="73"/>
      <c r="K1" s="73"/>
      <c r="L1" s="74"/>
      <c r="O1" s="75" t="s">
        <v>48</v>
      </c>
      <c r="P1" s="75" t="s">
        <v>48</v>
      </c>
      <c r="Q1" s="73"/>
      <c r="R1" s="76"/>
      <c r="T1" s="76"/>
      <c r="V1" s="275" t="s">
        <v>243</v>
      </c>
      <c r="W1" s="276"/>
      <c r="X1" s="276"/>
      <c r="Y1" s="77" t="s">
        <v>48</v>
      </c>
    </row>
    <row r="2" spans="1:34" ht="30.75" customHeight="1">
      <c r="F2" s="46"/>
      <c r="G2" s="47"/>
      <c r="H2" s="47"/>
      <c r="I2" s="47"/>
      <c r="J2" s="43"/>
      <c r="K2" s="73"/>
      <c r="L2" s="74"/>
      <c r="Q2" s="73"/>
      <c r="R2" s="76"/>
      <c r="T2" s="76"/>
      <c r="V2" s="277" t="s">
        <v>248</v>
      </c>
      <c r="W2" s="278"/>
      <c r="X2" s="279"/>
    </row>
    <row r="3" spans="1:34" ht="45" customHeight="1">
      <c r="F3" s="33" t="s">
        <v>63</v>
      </c>
      <c r="G3" s="285"/>
      <c r="H3" s="286"/>
      <c r="I3" s="78"/>
      <c r="J3" s="79" t="s">
        <v>146</v>
      </c>
      <c r="K3" s="79" t="s">
        <v>192</v>
      </c>
      <c r="M3" s="79" t="s">
        <v>73</v>
      </c>
      <c r="N3" s="79" t="s">
        <v>108</v>
      </c>
      <c r="O3" s="70"/>
      <c r="P3" s="70"/>
      <c r="Q3" s="81"/>
      <c r="R3" s="82"/>
      <c r="T3" s="83"/>
      <c r="V3" s="280"/>
      <c r="W3" s="281"/>
      <c r="X3" s="282"/>
    </row>
    <row r="4" spans="1:34" ht="45" customHeight="1">
      <c r="F4" s="34" t="s">
        <v>107</v>
      </c>
      <c r="G4" s="287" t="str">
        <f>IF(K4&gt;=75,"6 Stars - World Excellence",IF(K4&gt;=60,"5 Star - Australian Excellence",IF(K4&gt;=45,"4 Star - Best Practice","")))</f>
        <v/>
      </c>
      <c r="H4" s="288"/>
      <c r="I4" s="84"/>
      <c r="J4" s="40">
        <f>J114</f>
        <v>100</v>
      </c>
      <c r="K4" s="64">
        <f>K117</f>
        <v>0</v>
      </c>
      <c r="M4" s="64">
        <f>M114</f>
        <v>0</v>
      </c>
      <c r="N4" s="64">
        <f>N114</f>
        <v>0</v>
      </c>
      <c r="O4" s="43"/>
      <c r="P4" s="121" t="str">
        <f>R135</f>
        <v>Assessment Complete</v>
      </c>
      <c r="R4" s="122"/>
      <c r="S4" s="12"/>
      <c r="T4" s="83"/>
    </row>
    <row r="5" spans="1:34" ht="17.25" customHeight="1">
      <c r="G5" s="85"/>
      <c r="H5" s="73"/>
      <c r="I5" s="85"/>
      <c r="J5" s="73"/>
      <c r="K5" s="73"/>
      <c r="L5" s="80"/>
      <c r="M5" s="73"/>
      <c r="N5" s="73"/>
      <c r="O5" s="73"/>
      <c r="P5" s="73"/>
      <c r="Q5" s="73"/>
      <c r="R5" s="76"/>
      <c r="S5" s="13"/>
      <c r="T5" s="76"/>
      <c r="AH5" s="77" t="s">
        <v>267</v>
      </c>
    </row>
    <row r="6" spans="1:34" ht="45" customHeight="1">
      <c r="E6" s="108" t="s">
        <v>190</v>
      </c>
      <c r="F6" s="86" t="s">
        <v>13</v>
      </c>
      <c r="G6" s="86" t="s">
        <v>44</v>
      </c>
      <c r="H6" s="79" t="s">
        <v>64</v>
      </c>
      <c r="I6" s="86" t="s">
        <v>14</v>
      </c>
      <c r="J6" s="79" t="s">
        <v>49</v>
      </c>
      <c r="K6" s="79" t="s">
        <v>15</v>
      </c>
      <c r="L6" s="87"/>
      <c r="M6" s="79" t="s">
        <v>105</v>
      </c>
      <c r="N6" s="79" t="s">
        <v>109</v>
      </c>
      <c r="O6" s="79" t="s">
        <v>209</v>
      </c>
      <c r="P6" s="79" t="s">
        <v>210</v>
      </c>
      <c r="Q6" s="79" t="s">
        <v>41</v>
      </c>
      <c r="R6" s="19"/>
      <c r="S6" s="79" t="s">
        <v>106</v>
      </c>
      <c r="T6" s="76"/>
      <c r="V6" s="175" t="s">
        <v>244</v>
      </c>
      <c r="W6" s="175" t="s">
        <v>245</v>
      </c>
      <c r="X6" s="175" t="s">
        <v>246</v>
      </c>
      <c r="Y6" s="175" t="s">
        <v>247</v>
      </c>
      <c r="Z6" s="175" t="s">
        <v>250</v>
      </c>
      <c r="AG6" s="65" t="s">
        <v>219</v>
      </c>
      <c r="AH6" s="77" t="s">
        <v>86</v>
      </c>
    </row>
    <row r="7" spans="1:34" ht="45" customHeight="1">
      <c r="E7" s="45"/>
      <c r="F7" s="245" t="s">
        <v>0</v>
      </c>
      <c r="G7" s="245"/>
      <c r="H7" s="245"/>
      <c r="I7" s="245"/>
      <c r="J7" s="45">
        <f>SUM(J8:J24)</f>
        <v>13</v>
      </c>
      <c r="K7" s="45"/>
      <c r="L7" s="87"/>
      <c r="M7" s="45"/>
      <c r="N7" s="45"/>
      <c r="O7" s="45"/>
      <c r="P7" s="45"/>
      <c r="Q7" s="45"/>
      <c r="R7" s="19"/>
      <c r="S7" s="45"/>
      <c r="T7" s="76"/>
      <c r="V7" s="175" t="s">
        <v>249</v>
      </c>
      <c r="W7" s="175" t="s">
        <v>251</v>
      </c>
      <c r="X7" s="175" t="s">
        <v>252</v>
      </c>
      <c r="Y7" s="175"/>
      <c r="Z7" s="175"/>
      <c r="AG7" s="65" t="s">
        <v>220</v>
      </c>
      <c r="AH7" s="77" t="s">
        <v>87</v>
      </c>
    </row>
    <row r="8" spans="1:34" ht="45" customHeight="1">
      <c r="E8" s="155"/>
      <c r="F8" s="156" t="s">
        <v>17</v>
      </c>
      <c r="G8" s="157" t="s">
        <v>170</v>
      </c>
      <c r="H8" s="158">
        <v>1</v>
      </c>
      <c r="I8" s="157" t="s">
        <v>20</v>
      </c>
      <c r="J8" s="159">
        <v>1</v>
      </c>
      <c r="K8" s="49"/>
      <c r="L8" s="88"/>
      <c r="M8" s="89" t="str">
        <f t="shared" ref="M8:M24" si="0">IF(OR(Q8=$AG$6,Q8=$AG$7),K8,"")</f>
        <v/>
      </c>
      <c r="N8" s="89" t="str">
        <f t="shared" ref="N8:N24" si="1">IF(Q8=$AG$8,K8,"")</f>
        <v/>
      </c>
      <c r="O8" s="89"/>
      <c r="P8" s="89"/>
      <c r="Q8" s="183"/>
      <c r="R8" s="145"/>
      <c r="S8" s="184"/>
      <c r="T8" s="76"/>
      <c r="V8" s="187"/>
      <c r="W8" s="187"/>
      <c r="X8" s="187"/>
      <c r="Y8" s="187"/>
      <c r="Z8" s="187"/>
      <c r="AG8" s="65" t="s">
        <v>221</v>
      </c>
    </row>
    <row r="9" spans="1:34" ht="45" customHeight="1">
      <c r="E9" s="155"/>
      <c r="F9" s="261" t="s">
        <v>18</v>
      </c>
      <c r="G9" s="248" t="s">
        <v>171</v>
      </c>
      <c r="H9" s="161">
        <v>2.1</v>
      </c>
      <c r="I9" s="160" t="s">
        <v>172</v>
      </c>
      <c r="J9" s="162" t="s">
        <v>230</v>
      </c>
      <c r="K9" s="50"/>
      <c r="L9" s="88"/>
      <c r="M9" s="89" t="str">
        <f t="shared" si="0"/>
        <v/>
      </c>
      <c r="N9" s="89" t="str">
        <f t="shared" si="1"/>
        <v/>
      </c>
      <c r="O9" s="89"/>
      <c r="P9" s="89"/>
      <c r="Q9" s="183"/>
      <c r="R9" s="145"/>
      <c r="S9" s="185"/>
      <c r="T9" s="76"/>
      <c r="V9" s="187"/>
      <c r="W9" s="187"/>
      <c r="X9" s="187"/>
      <c r="Y9" s="187"/>
      <c r="Z9" s="187"/>
      <c r="AG9" s="65"/>
    </row>
    <row r="10" spans="1:34" ht="45" customHeight="1">
      <c r="E10" s="155"/>
      <c r="F10" s="246"/>
      <c r="G10" s="270"/>
      <c r="H10" s="163">
        <v>2.2000000000000002</v>
      </c>
      <c r="I10" s="164" t="s">
        <v>21</v>
      </c>
      <c r="J10" s="165">
        <v>1</v>
      </c>
      <c r="K10" s="51"/>
      <c r="L10" s="88" t="str">
        <f t="shared" ref="L10:L17" si="2">IF(AND(K10&gt;0,$K$9&lt;&gt;$AH$6),"!","")</f>
        <v/>
      </c>
      <c r="M10" s="89" t="str">
        <f t="shared" si="0"/>
        <v/>
      </c>
      <c r="N10" s="89" t="str">
        <f t="shared" si="1"/>
        <v/>
      </c>
      <c r="O10" s="89"/>
      <c r="P10" s="89"/>
      <c r="Q10" s="183"/>
      <c r="R10" s="145"/>
      <c r="S10" s="185"/>
      <c r="T10" s="76"/>
      <c r="V10" s="187"/>
      <c r="W10" s="187"/>
      <c r="X10" s="187"/>
      <c r="Y10" s="187"/>
      <c r="Z10" s="187"/>
      <c r="AG10" s="65"/>
    </row>
    <row r="11" spans="1:34" ht="45" customHeight="1">
      <c r="E11" s="155"/>
      <c r="F11" s="246"/>
      <c r="G11" s="270"/>
      <c r="H11" s="163">
        <v>2.2999999999999998</v>
      </c>
      <c r="I11" s="157" t="s">
        <v>125</v>
      </c>
      <c r="J11" s="165">
        <v>1</v>
      </c>
      <c r="K11" s="51"/>
      <c r="L11" s="88" t="str">
        <f t="shared" si="2"/>
        <v/>
      </c>
      <c r="M11" s="89" t="str">
        <f t="shared" si="0"/>
        <v/>
      </c>
      <c r="N11" s="89" t="str">
        <f t="shared" si="1"/>
        <v/>
      </c>
      <c r="O11" s="89"/>
      <c r="P11" s="89"/>
      <c r="Q11" s="183"/>
      <c r="R11" s="145"/>
      <c r="S11" s="185"/>
      <c r="T11" s="76"/>
      <c r="V11" s="187"/>
      <c r="W11" s="187"/>
      <c r="X11" s="187"/>
      <c r="Y11" s="187"/>
      <c r="Z11" s="187"/>
      <c r="AG11" s="77" t="s">
        <v>215</v>
      </c>
    </row>
    <row r="12" spans="1:34" ht="45" customHeight="1">
      <c r="E12" s="155"/>
      <c r="F12" s="246"/>
      <c r="G12" s="270"/>
      <c r="H12" s="163">
        <v>2.4</v>
      </c>
      <c r="I12" s="157" t="s">
        <v>126</v>
      </c>
      <c r="J12" s="165">
        <v>1</v>
      </c>
      <c r="K12" s="51"/>
      <c r="L12" s="88" t="str">
        <f t="shared" si="2"/>
        <v/>
      </c>
      <c r="M12" s="89" t="str">
        <f t="shared" si="0"/>
        <v/>
      </c>
      <c r="N12" s="89" t="str">
        <f t="shared" si="1"/>
        <v/>
      </c>
      <c r="O12" s="89"/>
      <c r="P12" s="89"/>
      <c r="Q12" s="183"/>
      <c r="R12" s="145"/>
      <c r="S12" s="185"/>
      <c r="T12" s="76"/>
      <c r="V12" s="187"/>
      <c r="W12" s="187"/>
      <c r="X12" s="187"/>
      <c r="Y12" s="187"/>
      <c r="Z12" s="187"/>
      <c r="AG12" s="77" t="s">
        <v>216</v>
      </c>
    </row>
    <row r="13" spans="1:34" ht="45" customHeight="1">
      <c r="E13" s="155"/>
      <c r="F13" s="246"/>
      <c r="G13" s="270"/>
      <c r="H13" s="163">
        <v>2.5</v>
      </c>
      <c r="I13" s="164" t="s">
        <v>22</v>
      </c>
      <c r="J13" s="165">
        <v>1</v>
      </c>
      <c r="K13" s="51"/>
      <c r="L13" s="88" t="str">
        <f t="shared" si="2"/>
        <v/>
      </c>
      <c r="M13" s="89" t="str">
        <f t="shared" si="0"/>
        <v/>
      </c>
      <c r="N13" s="89" t="str">
        <f t="shared" si="1"/>
        <v/>
      </c>
      <c r="O13" s="89"/>
      <c r="P13" s="89"/>
      <c r="Q13" s="183"/>
      <c r="R13" s="145"/>
      <c r="S13" s="185"/>
      <c r="T13" s="76"/>
      <c r="V13" s="187"/>
      <c r="W13" s="187"/>
      <c r="X13" s="187"/>
      <c r="Y13" s="187"/>
      <c r="Z13" s="187"/>
      <c r="AG13" s="77" t="s">
        <v>217</v>
      </c>
    </row>
    <row r="14" spans="1:34" ht="78" customHeight="1">
      <c r="E14" s="155"/>
      <c r="F14" s="166" t="s">
        <v>123</v>
      </c>
      <c r="G14" s="167" t="s">
        <v>173</v>
      </c>
      <c r="H14" s="168">
        <v>3</v>
      </c>
      <c r="I14" s="157" t="s">
        <v>124</v>
      </c>
      <c r="J14" s="159">
        <v>1</v>
      </c>
      <c r="K14" s="51"/>
      <c r="L14" s="88" t="str">
        <f t="shared" si="2"/>
        <v/>
      </c>
      <c r="M14" s="89" t="str">
        <f t="shared" si="0"/>
        <v/>
      </c>
      <c r="N14" s="89" t="str">
        <f t="shared" si="1"/>
        <v/>
      </c>
      <c r="O14" s="89"/>
      <c r="P14" s="89"/>
      <c r="Q14" s="183"/>
      <c r="R14" s="145"/>
      <c r="S14" s="185"/>
      <c r="T14" s="76"/>
      <c r="V14" s="187"/>
      <c r="W14" s="187"/>
      <c r="X14" s="187"/>
      <c r="Y14" s="187"/>
      <c r="Z14" s="187"/>
      <c r="AG14" s="77" t="s">
        <v>218</v>
      </c>
    </row>
    <row r="15" spans="1:34" ht="45" customHeight="1">
      <c r="E15" s="155"/>
      <c r="F15" s="257" t="s">
        <v>39</v>
      </c>
      <c r="G15" s="247" t="s">
        <v>45</v>
      </c>
      <c r="H15" s="169">
        <v>4.0999999999999996</v>
      </c>
      <c r="I15" s="157" t="s">
        <v>174</v>
      </c>
      <c r="J15" s="159">
        <v>1</v>
      </c>
      <c r="K15" s="51"/>
      <c r="L15" s="88" t="str">
        <f t="shared" si="2"/>
        <v/>
      </c>
      <c r="M15" s="89" t="str">
        <f t="shared" si="0"/>
        <v/>
      </c>
      <c r="N15" s="89" t="str">
        <f t="shared" si="1"/>
        <v/>
      </c>
      <c r="O15" s="89"/>
      <c r="P15" s="89"/>
      <c r="Q15" s="183"/>
      <c r="R15" s="145"/>
      <c r="S15" s="185"/>
      <c r="T15" s="76"/>
      <c r="V15" s="187"/>
      <c r="W15" s="187"/>
      <c r="X15" s="187"/>
      <c r="Y15" s="187"/>
      <c r="Z15" s="187"/>
    </row>
    <row r="16" spans="1:34" ht="45" customHeight="1">
      <c r="E16" s="155"/>
      <c r="F16" s="258"/>
      <c r="G16" s="256"/>
      <c r="H16" s="169">
        <v>4.2</v>
      </c>
      <c r="I16" s="157" t="s">
        <v>175</v>
      </c>
      <c r="J16" s="159">
        <v>1</v>
      </c>
      <c r="K16" s="51"/>
      <c r="L16" s="88" t="str">
        <f t="shared" si="2"/>
        <v/>
      </c>
      <c r="M16" s="89" t="str">
        <f t="shared" si="0"/>
        <v/>
      </c>
      <c r="N16" s="89" t="str">
        <f t="shared" si="1"/>
        <v/>
      </c>
      <c r="O16" s="89"/>
      <c r="P16" s="89"/>
      <c r="Q16" s="183"/>
      <c r="R16" s="145"/>
      <c r="S16" s="185"/>
      <c r="T16" s="76"/>
      <c r="V16" s="187"/>
      <c r="W16" s="187"/>
      <c r="X16" s="187"/>
      <c r="Y16" s="187"/>
      <c r="Z16" s="187"/>
    </row>
    <row r="17" spans="1:26" ht="45" customHeight="1">
      <c r="E17" s="155"/>
      <c r="F17" s="260"/>
      <c r="G17" s="272"/>
      <c r="H17" s="169">
        <v>4.3</v>
      </c>
      <c r="I17" s="157" t="s">
        <v>127</v>
      </c>
      <c r="J17" s="159">
        <v>1</v>
      </c>
      <c r="K17" s="51"/>
      <c r="L17" s="88" t="str">
        <f t="shared" si="2"/>
        <v/>
      </c>
      <c r="M17" s="89" t="str">
        <f t="shared" si="0"/>
        <v/>
      </c>
      <c r="N17" s="89" t="str">
        <f t="shared" si="1"/>
        <v/>
      </c>
      <c r="O17" s="89"/>
      <c r="P17" s="89"/>
      <c r="Q17" s="183"/>
      <c r="R17" s="145"/>
      <c r="S17" s="185"/>
      <c r="T17" s="76"/>
      <c r="V17" s="187"/>
      <c r="W17" s="187"/>
      <c r="X17" s="187"/>
      <c r="Y17" s="187"/>
      <c r="Z17" s="187"/>
    </row>
    <row r="18" spans="1:26" ht="45" customHeight="1">
      <c r="E18" s="155"/>
      <c r="F18" s="246" t="s">
        <v>38</v>
      </c>
      <c r="G18" s="270" t="s">
        <v>46</v>
      </c>
      <c r="H18" s="169">
        <v>5.0999999999999996</v>
      </c>
      <c r="I18" s="157" t="s">
        <v>147</v>
      </c>
      <c r="J18" s="170" t="s">
        <v>230</v>
      </c>
      <c r="K18" s="50"/>
      <c r="L18" s="88"/>
      <c r="M18" s="89" t="str">
        <f t="shared" si="0"/>
        <v/>
      </c>
      <c r="N18" s="89" t="str">
        <f t="shared" si="1"/>
        <v/>
      </c>
      <c r="O18" s="89"/>
      <c r="P18" s="89"/>
      <c r="Q18" s="183"/>
      <c r="R18" s="145"/>
      <c r="S18" s="185"/>
      <c r="T18" s="76"/>
      <c r="V18" s="187"/>
      <c r="W18" s="187"/>
      <c r="X18" s="187"/>
      <c r="Y18" s="187"/>
      <c r="Z18" s="187"/>
    </row>
    <row r="19" spans="1:26" ht="45" customHeight="1">
      <c r="E19" s="155"/>
      <c r="F19" s="246"/>
      <c r="G19" s="270"/>
      <c r="H19" s="169">
        <v>5.2</v>
      </c>
      <c r="I19" s="157" t="s">
        <v>148</v>
      </c>
      <c r="J19" s="159">
        <v>1</v>
      </c>
      <c r="K19" s="51"/>
      <c r="L19" s="88" t="str">
        <f>IF(AND(K19&gt;0,$K$18&lt;&gt;$AH$6),"!","")</f>
        <v/>
      </c>
      <c r="M19" s="89" t="str">
        <f t="shared" si="0"/>
        <v/>
      </c>
      <c r="N19" s="89" t="str">
        <f t="shared" si="1"/>
        <v/>
      </c>
      <c r="O19" s="89"/>
      <c r="P19" s="89"/>
      <c r="Q19" s="183"/>
      <c r="R19" s="145"/>
      <c r="S19" s="185"/>
      <c r="T19" s="76"/>
      <c r="V19" s="187"/>
      <c r="W19" s="187"/>
      <c r="X19" s="187"/>
      <c r="Y19" s="187"/>
      <c r="Z19" s="187"/>
    </row>
    <row r="20" spans="1:26" ht="45" customHeight="1">
      <c r="E20" s="155"/>
      <c r="F20" s="257" t="s">
        <v>223</v>
      </c>
      <c r="G20" s="247" t="s">
        <v>111</v>
      </c>
      <c r="H20" s="169">
        <v>6.1</v>
      </c>
      <c r="I20" s="157" t="s">
        <v>149</v>
      </c>
      <c r="J20" s="170" t="s">
        <v>230</v>
      </c>
      <c r="K20" s="50"/>
      <c r="L20" s="88"/>
      <c r="M20" s="89" t="str">
        <f t="shared" si="0"/>
        <v/>
      </c>
      <c r="N20" s="89" t="str">
        <f t="shared" si="1"/>
        <v/>
      </c>
      <c r="O20" s="89"/>
      <c r="P20" s="89"/>
      <c r="Q20" s="183"/>
      <c r="R20" s="145"/>
      <c r="S20" s="185"/>
      <c r="T20" s="76"/>
      <c r="V20" s="187"/>
      <c r="W20" s="187"/>
      <c r="X20" s="187"/>
      <c r="Y20" s="187"/>
      <c r="Z20" s="187"/>
    </row>
    <row r="21" spans="1:26" ht="45" customHeight="1">
      <c r="E21" s="155"/>
      <c r="F21" s="258"/>
      <c r="G21" s="256"/>
      <c r="H21" s="169">
        <v>6.2</v>
      </c>
      <c r="I21" s="157" t="s">
        <v>150</v>
      </c>
      <c r="J21" s="171">
        <v>1</v>
      </c>
      <c r="K21" s="52"/>
      <c r="L21" s="88" t="str">
        <f>IF(AND(K21&gt;0,$K$20&lt;&gt;$AH$6),"!","")</f>
        <v/>
      </c>
      <c r="M21" s="89" t="str">
        <f t="shared" si="0"/>
        <v/>
      </c>
      <c r="N21" s="89" t="str">
        <f t="shared" si="1"/>
        <v/>
      </c>
      <c r="O21" s="89"/>
      <c r="P21" s="89"/>
      <c r="Q21" s="183"/>
      <c r="R21" s="145"/>
      <c r="S21" s="185"/>
      <c r="T21" s="76"/>
      <c r="V21" s="187"/>
      <c r="W21" s="187"/>
      <c r="X21" s="187"/>
      <c r="Y21" s="187"/>
      <c r="Z21" s="187"/>
    </row>
    <row r="22" spans="1:26" ht="45" customHeight="1">
      <c r="E22" s="155"/>
      <c r="F22" s="261"/>
      <c r="G22" s="248"/>
      <c r="H22" s="169">
        <v>6.3</v>
      </c>
      <c r="I22" s="157" t="s">
        <v>224</v>
      </c>
      <c r="J22" s="171">
        <v>1</v>
      </c>
      <c r="K22" s="52"/>
      <c r="L22" s="88" t="str">
        <f>IF(AND(K22&gt;0,$K$20&lt;&gt;$AH$6),"!","")</f>
        <v/>
      </c>
      <c r="M22" s="89" t="str">
        <f t="shared" si="0"/>
        <v/>
      </c>
      <c r="N22" s="89" t="str">
        <f t="shared" si="1"/>
        <v/>
      </c>
      <c r="O22" s="89"/>
      <c r="P22" s="89"/>
      <c r="Q22" s="183"/>
      <c r="R22" s="145"/>
      <c r="S22" s="185"/>
      <c r="T22" s="76"/>
      <c r="V22" s="187"/>
      <c r="W22" s="187"/>
      <c r="X22" s="187"/>
      <c r="Y22" s="187"/>
      <c r="Z22" s="187"/>
    </row>
    <row r="23" spans="1:26" ht="45" customHeight="1">
      <c r="E23" s="155"/>
      <c r="F23" s="253" t="s">
        <v>40</v>
      </c>
      <c r="G23" s="273" t="s">
        <v>233</v>
      </c>
      <c r="H23" s="172" t="s">
        <v>231</v>
      </c>
      <c r="I23" s="173" t="s">
        <v>232</v>
      </c>
      <c r="J23" s="174">
        <f>IF(G23=I23,1,0)</f>
        <v>0</v>
      </c>
      <c r="K23" s="52"/>
      <c r="L23" s="88"/>
      <c r="M23" s="89" t="str">
        <f t="shared" si="0"/>
        <v/>
      </c>
      <c r="N23" s="89" t="str">
        <f t="shared" si="1"/>
        <v/>
      </c>
      <c r="O23" s="89"/>
      <c r="P23" s="89"/>
      <c r="Q23" s="183"/>
      <c r="R23" s="145"/>
      <c r="S23" s="185"/>
      <c r="T23" s="76"/>
      <c r="V23" s="187"/>
      <c r="W23" s="187"/>
      <c r="X23" s="187"/>
      <c r="Y23" s="187"/>
      <c r="Z23" s="187"/>
    </row>
    <row r="24" spans="1:26" ht="45" customHeight="1">
      <c r="E24" s="155"/>
      <c r="F24" s="255"/>
      <c r="G24" s="274"/>
      <c r="H24" s="172" t="s">
        <v>234</v>
      </c>
      <c r="I24" s="173" t="s">
        <v>233</v>
      </c>
      <c r="J24" s="174">
        <f>IF(G23=I24,1,0)</f>
        <v>1</v>
      </c>
      <c r="K24" s="52"/>
      <c r="L24" s="88"/>
      <c r="M24" s="89" t="str">
        <f t="shared" si="0"/>
        <v/>
      </c>
      <c r="N24" s="89" t="str">
        <f t="shared" si="1"/>
        <v/>
      </c>
      <c r="O24" s="89"/>
      <c r="P24" s="89"/>
      <c r="Q24" s="183"/>
      <c r="R24" s="145"/>
      <c r="S24" s="186"/>
      <c r="T24" s="76"/>
      <c r="V24" s="187"/>
      <c r="W24" s="187"/>
      <c r="X24" s="187"/>
      <c r="Y24" s="187"/>
      <c r="Z24" s="187"/>
    </row>
    <row r="25" spans="1:26" ht="37.5" customHeight="1">
      <c r="E25" s="90"/>
      <c r="F25" s="90" t="s">
        <v>47</v>
      </c>
      <c r="G25" s="90"/>
      <c r="H25" s="91"/>
      <c r="I25" s="90"/>
      <c r="J25" s="91">
        <f>SUM(J8:J24)</f>
        <v>13</v>
      </c>
      <c r="K25" s="53">
        <f>SUM(K8:K24)</f>
        <v>0</v>
      </c>
      <c r="L25" s="88"/>
      <c r="M25" s="92">
        <f>SUM(M8:M24)</f>
        <v>0</v>
      </c>
      <c r="N25" s="92">
        <f>SUM(N8:N24)</f>
        <v>0</v>
      </c>
      <c r="O25" s="42"/>
      <c r="P25" s="42"/>
      <c r="Q25" s="42"/>
      <c r="R25" s="75"/>
      <c r="S25" s="105"/>
      <c r="T25" s="76"/>
    </row>
    <row r="26" spans="1:26" ht="45" customHeight="1">
      <c r="E26" s="77"/>
      <c r="F26" s="93"/>
      <c r="G26" s="95"/>
      <c r="H26" s="94"/>
      <c r="I26" s="95"/>
      <c r="J26" s="96"/>
      <c r="K26" s="54"/>
      <c r="L26" s="88"/>
      <c r="M26" s="97"/>
      <c r="R26" s="145"/>
      <c r="T26" s="76"/>
    </row>
    <row r="27" spans="1:26" ht="45" customHeight="1">
      <c r="E27" s="45"/>
      <c r="F27" s="245" t="s">
        <v>1</v>
      </c>
      <c r="G27" s="245"/>
      <c r="H27" s="245"/>
      <c r="I27" s="245"/>
      <c r="J27" s="45">
        <f>23-SUM(A28:A48)</f>
        <v>23</v>
      </c>
      <c r="K27" s="55"/>
      <c r="L27" s="88"/>
      <c r="M27" s="45"/>
      <c r="N27" s="45"/>
      <c r="O27" s="45"/>
      <c r="P27" s="45"/>
      <c r="Q27" s="45"/>
      <c r="R27" s="148"/>
      <c r="S27" s="125"/>
      <c r="T27" s="98"/>
      <c r="V27" s="177"/>
      <c r="W27" s="177"/>
      <c r="X27" s="177"/>
      <c r="Y27" s="177"/>
      <c r="Z27" s="177"/>
    </row>
    <row r="28" spans="1:26" ht="45" customHeight="1">
      <c r="A28" s="139">
        <f>IF($B$28=TRUE,1,0)</f>
        <v>0</v>
      </c>
      <c r="B28" s="67" t="b">
        <v>0</v>
      </c>
      <c r="C28" s="67"/>
      <c r="D28" s="67"/>
      <c r="E28" s="155"/>
      <c r="F28" s="246" t="s">
        <v>128</v>
      </c>
      <c r="G28" s="270" t="s">
        <v>67</v>
      </c>
      <c r="H28" s="165">
        <v>8.1</v>
      </c>
      <c r="I28" s="188" t="s">
        <v>23</v>
      </c>
      <c r="J28" s="165">
        <f>IF($B$28=FALSE,1,0)</f>
        <v>1</v>
      </c>
      <c r="K28" s="56"/>
      <c r="L28" s="88"/>
      <c r="M28" s="89" t="str">
        <f t="shared" ref="M28:M48" si="3">IF(OR(Q28=$AG$6,Q28=$AG$7),K28,"")</f>
        <v/>
      </c>
      <c r="N28" s="89" t="str">
        <f t="shared" ref="N28:N48" si="4">IF(Q28=$AG$8,K28,"")</f>
        <v/>
      </c>
      <c r="O28" s="89"/>
      <c r="P28" s="89"/>
      <c r="Q28" s="183"/>
      <c r="R28" s="145"/>
      <c r="S28" s="184"/>
      <c r="T28" s="76"/>
      <c r="V28" s="176"/>
      <c r="W28" s="176"/>
      <c r="X28" s="176"/>
      <c r="Y28" s="176"/>
      <c r="Z28" s="176"/>
    </row>
    <row r="29" spans="1:26" ht="45" customHeight="1">
      <c r="A29" s="139">
        <f>IF($B$29=TRUE,2,0)</f>
        <v>0</v>
      </c>
      <c r="B29" s="67" t="b">
        <v>0</v>
      </c>
      <c r="C29" s="67"/>
      <c r="D29" s="67"/>
      <c r="E29" s="155"/>
      <c r="F29" s="246"/>
      <c r="G29" s="270"/>
      <c r="H29" s="169">
        <v>8.1999999999999993</v>
      </c>
      <c r="I29" s="189" t="s">
        <v>177</v>
      </c>
      <c r="J29" s="190">
        <f>IF($B$29=FALSE,2,0)</f>
        <v>2</v>
      </c>
      <c r="K29" s="56"/>
      <c r="L29" s="88"/>
      <c r="M29" s="89" t="str">
        <f t="shared" si="3"/>
        <v/>
      </c>
      <c r="N29" s="89" t="str">
        <f t="shared" si="4"/>
        <v/>
      </c>
      <c r="O29" s="89"/>
      <c r="P29" s="89"/>
      <c r="Q29" s="183"/>
      <c r="R29" s="145"/>
      <c r="S29" s="185"/>
      <c r="T29" s="76"/>
      <c r="V29" s="176"/>
      <c r="W29" s="176"/>
      <c r="X29" s="176"/>
      <c r="Y29" s="176"/>
      <c r="Z29" s="176"/>
    </row>
    <row r="30" spans="1:26" ht="45" customHeight="1">
      <c r="A30" s="139">
        <f>IF($B$30=TRUE,1,0)</f>
        <v>0</v>
      </c>
      <c r="B30" s="67" t="b">
        <v>0</v>
      </c>
      <c r="C30" s="67"/>
      <c r="D30" s="67"/>
      <c r="E30" s="155"/>
      <c r="F30" s="246"/>
      <c r="G30" s="270"/>
      <c r="H30" s="169">
        <v>8.3000000000000007</v>
      </c>
      <c r="I30" s="189" t="s">
        <v>113</v>
      </c>
      <c r="J30" s="190">
        <f>IF($B$30=FALSE,1,0)</f>
        <v>1</v>
      </c>
      <c r="K30" s="56"/>
      <c r="L30" s="88"/>
      <c r="M30" s="89" t="str">
        <f t="shared" si="3"/>
        <v/>
      </c>
      <c r="N30" s="89" t="str">
        <f t="shared" si="4"/>
        <v/>
      </c>
      <c r="O30" s="89"/>
      <c r="P30" s="89"/>
      <c r="Q30" s="183"/>
      <c r="R30" s="145"/>
      <c r="S30" s="185"/>
      <c r="T30" s="76"/>
      <c r="V30" s="176"/>
      <c r="W30" s="176"/>
      <c r="X30" s="176"/>
      <c r="Y30" s="176"/>
      <c r="Z30" s="176"/>
    </row>
    <row r="31" spans="1:26" ht="45" customHeight="1">
      <c r="A31" s="139">
        <f>IF($B$31=TRUE,1,0)</f>
        <v>0</v>
      </c>
      <c r="B31" s="67" t="b">
        <v>0</v>
      </c>
      <c r="C31" s="67"/>
      <c r="D31" s="67"/>
      <c r="E31" s="155"/>
      <c r="F31" s="246" t="s">
        <v>8</v>
      </c>
      <c r="G31" s="270" t="s">
        <v>68</v>
      </c>
      <c r="H31" s="169">
        <v>9.1</v>
      </c>
      <c r="I31" s="189" t="s">
        <v>35</v>
      </c>
      <c r="J31" s="159">
        <f>IF($B$31=FALSE,1,0)</f>
        <v>1</v>
      </c>
      <c r="K31" s="56"/>
      <c r="L31" s="88"/>
      <c r="M31" s="89" t="str">
        <f t="shared" si="3"/>
        <v/>
      </c>
      <c r="N31" s="89" t="str">
        <f t="shared" si="4"/>
        <v/>
      </c>
      <c r="O31" s="89"/>
      <c r="P31" s="89"/>
      <c r="Q31" s="183"/>
      <c r="R31" s="145"/>
      <c r="S31" s="185"/>
      <c r="T31" s="76"/>
      <c r="V31" s="176"/>
      <c r="W31" s="176"/>
      <c r="X31" s="176"/>
      <c r="Y31" s="176"/>
      <c r="Z31" s="176"/>
    </row>
    <row r="32" spans="1:26" ht="45" customHeight="1">
      <c r="A32" s="139">
        <f>IF($B$32=TRUE,1,0)</f>
        <v>0</v>
      </c>
      <c r="B32" s="67" t="b">
        <v>0</v>
      </c>
      <c r="C32" s="67"/>
      <c r="D32" s="67"/>
      <c r="E32" s="155"/>
      <c r="F32" s="246"/>
      <c r="G32" s="270"/>
      <c r="H32" s="169">
        <v>9.1999999999999993</v>
      </c>
      <c r="I32" s="189" t="s">
        <v>37</v>
      </c>
      <c r="J32" s="159">
        <f>IF($B$32=FALSE,1,0)</f>
        <v>1</v>
      </c>
      <c r="K32" s="56"/>
      <c r="L32" s="88"/>
      <c r="M32" s="89" t="str">
        <f t="shared" si="3"/>
        <v/>
      </c>
      <c r="N32" s="89" t="str">
        <f t="shared" si="4"/>
        <v/>
      </c>
      <c r="O32" s="89"/>
      <c r="P32" s="89"/>
      <c r="Q32" s="183"/>
      <c r="R32" s="145"/>
      <c r="S32" s="185"/>
      <c r="T32" s="76"/>
      <c r="V32" s="176"/>
      <c r="W32" s="176"/>
      <c r="X32" s="176"/>
      <c r="Y32" s="176"/>
      <c r="Z32" s="176"/>
    </row>
    <row r="33" spans="1:26" ht="45" customHeight="1">
      <c r="A33" s="139">
        <f>IF($B$33=TRUE,1,0)</f>
        <v>0</v>
      </c>
      <c r="B33" s="67" t="b">
        <v>0</v>
      </c>
      <c r="C33" s="67"/>
      <c r="D33" s="67"/>
      <c r="E33" s="155"/>
      <c r="F33" s="246"/>
      <c r="G33" s="270"/>
      <c r="H33" s="169">
        <v>9.3000000000000007</v>
      </c>
      <c r="I33" s="189" t="s">
        <v>129</v>
      </c>
      <c r="J33" s="159">
        <f>IF($B$33=FALSE,1,0)</f>
        <v>1</v>
      </c>
      <c r="K33" s="56"/>
      <c r="L33" s="88"/>
      <c r="M33" s="89" t="str">
        <f t="shared" si="3"/>
        <v/>
      </c>
      <c r="N33" s="89" t="str">
        <f t="shared" si="4"/>
        <v/>
      </c>
      <c r="O33" s="89"/>
      <c r="P33" s="89"/>
      <c r="Q33" s="183"/>
      <c r="R33" s="145"/>
      <c r="S33" s="185"/>
      <c r="T33" s="76"/>
      <c r="V33" s="176"/>
      <c r="W33" s="176"/>
      <c r="X33" s="176"/>
      <c r="Y33" s="176"/>
      <c r="Z33" s="176"/>
    </row>
    <row r="34" spans="1:26" ht="45" customHeight="1">
      <c r="B34" s="67"/>
      <c r="C34" s="67"/>
      <c r="D34" s="67"/>
      <c r="E34" s="155"/>
      <c r="F34" s="246" t="s">
        <v>7</v>
      </c>
      <c r="G34" s="270" t="s">
        <v>69</v>
      </c>
      <c r="H34" s="169">
        <v>10.1</v>
      </c>
      <c r="I34" s="189" t="s">
        <v>31</v>
      </c>
      <c r="J34" s="170" t="s">
        <v>230</v>
      </c>
      <c r="K34" s="50"/>
      <c r="L34" s="88"/>
      <c r="M34" s="89" t="str">
        <f t="shared" si="3"/>
        <v/>
      </c>
      <c r="N34" s="89" t="str">
        <f t="shared" si="4"/>
        <v/>
      </c>
      <c r="O34" s="89"/>
      <c r="P34" s="89"/>
      <c r="Q34" s="183"/>
      <c r="R34" s="145"/>
      <c r="S34" s="185"/>
      <c r="T34" s="76"/>
      <c r="V34" s="176"/>
      <c r="W34" s="176"/>
      <c r="X34" s="176"/>
      <c r="Y34" s="176"/>
      <c r="Z34" s="176"/>
    </row>
    <row r="35" spans="1:26" ht="45" customHeight="1">
      <c r="A35" s="139">
        <f>IF($B$35=TRUE,1,0)</f>
        <v>0</v>
      </c>
      <c r="B35" s="67" t="b">
        <v>0</v>
      </c>
      <c r="C35" s="67"/>
      <c r="D35" s="67"/>
      <c r="E35" s="155"/>
      <c r="F35" s="246"/>
      <c r="G35" s="270"/>
      <c r="H35" s="169">
        <v>10.199999999999999</v>
      </c>
      <c r="I35" s="189" t="s">
        <v>24</v>
      </c>
      <c r="J35" s="159">
        <f>IF($B$35=FALSE,1,0)</f>
        <v>1</v>
      </c>
      <c r="K35" s="56"/>
      <c r="L35" s="88" t="str">
        <f>IF(AND(K35&gt;0,$K$34&lt;&gt;$AH$6),"!","")</f>
        <v/>
      </c>
      <c r="M35" s="89" t="str">
        <f t="shared" si="3"/>
        <v/>
      </c>
      <c r="N35" s="89" t="str">
        <f t="shared" si="4"/>
        <v/>
      </c>
      <c r="O35" s="89"/>
      <c r="P35" s="89"/>
      <c r="Q35" s="183"/>
      <c r="R35" s="145"/>
      <c r="S35" s="185"/>
      <c r="T35" s="76"/>
      <c r="V35" s="176"/>
      <c r="W35" s="176"/>
      <c r="X35" s="176"/>
      <c r="Y35" s="176"/>
      <c r="Z35" s="176"/>
    </row>
    <row r="36" spans="1:26" ht="45" customHeight="1">
      <c r="A36" s="139">
        <f>IF($B$36=TRUE,1,0)</f>
        <v>0</v>
      </c>
      <c r="B36" s="67" t="b">
        <v>0</v>
      </c>
      <c r="C36" s="67"/>
      <c r="D36" s="67"/>
      <c r="E36" s="155"/>
      <c r="F36" s="246"/>
      <c r="G36" s="270"/>
      <c r="H36" s="169">
        <v>10.3</v>
      </c>
      <c r="I36" s="189" t="s">
        <v>42</v>
      </c>
      <c r="J36" s="159">
        <f>IF($B$36=FALSE,1,0)</f>
        <v>1</v>
      </c>
      <c r="K36" s="56"/>
      <c r="L36" s="88" t="str">
        <f>IF(AND(K36&gt;0,$K$34&lt;&gt;$AH$6),"!","")</f>
        <v/>
      </c>
      <c r="M36" s="89" t="str">
        <f t="shared" si="3"/>
        <v/>
      </c>
      <c r="N36" s="89" t="str">
        <f t="shared" si="4"/>
        <v/>
      </c>
      <c r="O36" s="89"/>
      <c r="P36" s="89"/>
      <c r="Q36" s="183"/>
      <c r="R36" s="145"/>
      <c r="S36" s="185"/>
      <c r="T36" s="76"/>
      <c r="V36" s="176"/>
      <c r="W36" s="176"/>
      <c r="X36" s="176"/>
      <c r="Y36" s="176"/>
      <c r="Z36" s="176"/>
    </row>
    <row r="37" spans="1:26" ht="45" customHeight="1">
      <c r="A37" s="139">
        <f>IF($B$37=TRUE,1,0)</f>
        <v>0</v>
      </c>
      <c r="B37" s="67" t="b">
        <v>0</v>
      </c>
      <c r="C37" s="67"/>
      <c r="D37" s="67"/>
      <c r="E37" s="155"/>
      <c r="F37" s="246"/>
      <c r="G37" s="270"/>
      <c r="H37" s="169">
        <v>10.4</v>
      </c>
      <c r="I37" s="189" t="s">
        <v>176</v>
      </c>
      <c r="J37" s="159">
        <f>IF($B$37=FALSE,1,0)</f>
        <v>1</v>
      </c>
      <c r="K37" s="56"/>
      <c r="L37" s="88" t="str">
        <f>IF(AND(K37&gt;0,$K$34&lt;&gt;$AH$6),"!","")</f>
        <v/>
      </c>
      <c r="M37" s="89" t="str">
        <f t="shared" si="3"/>
        <v/>
      </c>
      <c r="N37" s="89" t="str">
        <f t="shared" si="4"/>
        <v/>
      </c>
      <c r="O37" s="89"/>
      <c r="P37" s="89"/>
      <c r="Q37" s="183"/>
      <c r="R37" s="145"/>
      <c r="S37" s="185"/>
      <c r="T37" s="76"/>
      <c r="V37" s="176"/>
      <c r="W37" s="176"/>
      <c r="X37" s="176"/>
      <c r="Y37" s="176"/>
      <c r="Z37" s="176"/>
    </row>
    <row r="38" spans="1:26" ht="45" customHeight="1">
      <c r="A38" s="139"/>
      <c r="B38" s="67"/>
      <c r="C38" s="67"/>
      <c r="D38" s="67"/>
      <c r="E38" s="155"/>
      <c r="F38" s="246" t="s">
        <v>19</v>
      </c>
      <c r="G38" s="270" t="s">
        <v>70</v>
      </c>
      <c r="H38" s="169">
        <v>11.1</v>
      </c>
      <c r="I38" s="189" t="s">
        <v>25</v>
      </c>
      <c r="J38" s="170" t="s">
        <v>230</v>
      </c>
      <c r="K38" s="50"/>
      <c r="L38" s="88"/>
      <c r="M38" s="89" t="str">
        <f t="shared" si="3"/>
        <v/>
      </c>
      <c r="N38" s="89" t="str">
        <f t="shared" si="4"/>
        <v/>
      </c>
      <c r="O38" s="89"/>
      <c r="P38" s="89"/>
      <c r="Q38" s="183"/>
      <c r="R38" s="145"/>
      <c r="S38" s="185"/>
      <c r="T38" s="76"/>
      <c r="V38" s="176"/>
      <c r="W38" s="176"/>
      <c r="X38" s="176"/>
      <c r="Y38" s="176"/>
      <c r="Z38" s="176"/>
    </row>
    <row r="39" spans="1:26" ht="45" customHeight="1">
      <c r="A39" s="139">
        <f>IF($B$39=TRUE,2,0)</f>
        <v>0</v>
      </c>
      <c r="B39" s="67" t="b">
        <v>0</v>
      </c>
      <c r="C39" s="67"/>
      <c r="D39" s="67"/>
      <c r="E39" s="155"/>
      <c r="F39" s="246"/>
      <c r="G39" s="270"/>
      <c r="H39" s="169">
        <v>11.2</v>
      </c>
      <c r="I39" s="189" t="s">
        <v>26</v>
      </c>
      <c r="J39" s="159">
        <f>IF($B$39=FALSE,2,0)</f>
        <v>2</v>
      </c>
      <c r="K39" s="56"/>
      <c r="L39" s="88" t="str">
        <f>IF(AND(K39&gt;0,$K$38&lt;&gt;$AH$6),"!","")</f>
        <v/>
      </c>
      <c r="M39" s="89" t="str">
        <f t="shared" si="3"/>
        <v/>
      </c>
      <c r="N39" s="89" t="str">
        <f t="shared" si="4"/>
        <v/>
      </c>
      <c r="O39" s="89"/>
      <c r="P39" s="89"/>
      <c r="Q39" s="183"/>
      <c r="R39" s="145"/>
      <c r="S39" s="185"/>
      <c r="T39" s="76"/>
      <c r="V39" s="176"/>
      <c r="W39" s="176"/>
      <c r="X39" s="176"/>
      <c r="Y39" s="176"/>
      <c r="Z39" s="176"/>
    </row>
    <row r="40" spans="1:26" ht="45" customHeight="1">
      <c r="A40" s="139">
        <f>IF($B$40=TRUE,1,0)</f>
        <v>0</v>
      </c>
      <c r="B40" s="67" t="b">
        <v>0</v>
      </c>
      <c r="C40" s="67"/>
      <c r="D40" s="67"/>
      <c r="E40" s="155"/>
      <c r="F40" s="246"/>
      <c r="G40" s="270"/>
      <c r="H40" s="169">
        <v>11.3</v>
      </c>
      <c r="I40" s="189" t="s">
        <v>27</v>
      </c>
      <c r="J40" s="159">
        <f>IF($B$40=FALSE,1,0)</f>
        <v>1</v>
      </c>
      <c r="K40" s="56"/>
      <c r="L40" s="88" t="str">
        <f>IF(AND(K40&gt;0,$K$38&lt;&gt;$AH$6),"!","")</f>
        <v/>
      </c>
      <c r="M40" s="89" t="str">
        <f t="shared" si="3"/>
        <v/>
      </c>
      <c r="N40" s="89" t="str">
        <f t="shared" si="4"/>
        <v/>
      </c>
      <c r="O40" s="89"/>
      <c r="P40" s="89"/>
      <c r="Q40" s="183"/>
      <c r="R40" s="145"/>
      <c r="S40" s="185"/>
      <c r="T40" s="76"/>
      <c r="V40" s="187"/>
      <c r="W40" s="187"/>
      <c r="X40" s="187"/>
      <c r="Y40" s="187"/>
      <c r="Z40" s="187"/>
    </row>
    <row r="41" spans="1:26" ht="45" customHeight="1">
      <c r="A41" s="139">
        <f>IF($B$41=TRUE,2,0)</f>
        <v>0</v>
      </c>
      <c r="B41" s="67" t="b">
        <v>0</v>
      </c>
      <c r="C41" s="67"/>
      <c r="D41" s="67"/>
      <c r="E41" s="155"/>
      <c r="F41" s="257" t="s">
        <v>130</v>
      </c>
      <c r="G41" s="247" t="s">
        <v>71</v>
      </c>
      <c r="H41" s="169">
        <v>12.1</v>
      </c>
      <c r="I41" s="189" t="s">
        <v>178</v>
      </c>
      <c r="J41" s="159">
        <f>IF($B$41=FALSE,2,0)</f>
        <v>2</v>
      </c>
      <c r="K41" s="56"/>
      <c r="L41" s="88"/>
      <c r="M41" s="89" t="str">
        <f t="shared" si="3"/>
        <v/>
      </c>
      <c r="N41" s="89" t="str">
        <f t="shared" si="4"/>
        <v/>
      </c>
      <c r="O41" s="89"/>
      <c r="P41" s="89"/>
      <c r="Q41" s="183"/>
      <c r="R41" s="145"/>
      <c r="S41" s="185"/>
      <c r="T41" s="76"/>
      <c r="V41" s="187"/>
      <c r="W41" s="187"/>
      <c r="X41" s="187"/>
      <c r="Y41" s="187"/>
      <c r="Z41" s="187"/>
    </row>
    <row r="42" spans="1:26" ht="45" customHeight="1">
      <c r="A42" s="139">
        <f>IF($B$42=TRUE,2,0)</f>
        <v>0</v>
      </c>
      <c r="B42" s="67" t="b">
        <v>0</v>
      </c>
      <c r="C42" s="67"/>
      <c r="D42" s="67"/>
      <c r="E42" s="155"/>
      <c r="F42" s="258"/>
      <c r="G42" s="256"/>
      <c r="H42" s="169">
        <v>12.2</v>
      </c>
      <c r="I42" s="189" t="s">
        <v>179</v>
      </c>
      <c r="J42" s="159">
        <f>IF($B$42=FALSE,2,0)</f>
        <v>2</v>
      </c>
      <c r="K42" s="56"/>
      <c r="L42" s="88"/>
      <c r="M42" s="89" t="str">
        <f t="shared" si="3"/>
        <v/>
      </c>
      <c r="N42" s="89" t="str">
        <f t="shared" si="4"/>
        <v/>
      </c>
      <c r="O42" s="89"/>
      <c r="P42" s="89"/>
      <c r="Q42" s="183"/>
      <c r="R42" s="145"/>
      <c r="S42" s="185"/>
      <c r="T42" s="76"/>
      <c r="V42" s="187"/>
      <c r="W42" s="187"/>
      <c r="X42" s="187"/>
      <c r="Y42" s="187"/>
      <c r="Z42" s="187"/>
    </row>
    <row r="43" spans="1:26" ht="45" customHeight="1">
      <c r="A43" s="139">
        <f>IF($B$43=TRUE,2,0)</f>
        <v>0</v>
      </c>
      <c r="B43" s="67" t="b">
        <v>0</v>
      </c>
      <c r="C43" s="67"/>
      <c r="D43" s="67"/>
      <c r="E43" s="155"/>
      <c r="F43" s="260"/>
      <c r="G43" s="272"/>
      <c r="H43" s="169">
        <v>12.3</v>
      </c>
      <c r="I43" s="189" t="s">
        <v>151</v>
      </c>
      <c r="J43" s="159">
        <f>IF($B$43=FALSE,2,0)</f>
        <v>2</v>
      </c>
      <c r="K43" s="56"/>
      <c r="L43" s="88"/>
      <c r="M43" s="89" t="str">
        <f t="shared" si="3"/>
        <v/>
      </c>
      <c r="N43" s="89" t="str">
        <f t="shared" si="4"/>
        <v/>
      </c>
      <c r="O43" s="89"/>
      <c r="P43" s="89"/>
      <c r="Q43" s="183"/>
      <c r="R43" s="145"/>
      <c r="S43" s="185"/>
      <c r="T43" s="76"/>
      <c r="V43" s="187"/>
      <c r="W43" s="187"/>
      <c r="X43" s="187"/>
      <c r="Y43" s="187"/>
      <c r="Z43" s="187"/>
    </row>
    <row r="44" spans="1:26" ht="45" customHeight="1">
      <c r="B44" s="67"/>
      <c r="C44" s="67"/>
      <c r="D44" s="67"/>
      <c r="E44" s="155"/>
      <c r="F44" s="246" t="s">
        <v>9</v>
      </c>
      <c r="G44" s="270" t="s">
        <v>72</v>
      </c>
      <c r="H44" s="169">
        <v>13.1</v>
      </c>
      <c r="I44" s="189" t="s">
        <v>9</v>
      </c>
      <c r="J44" s="159">
        <v>1</v>
      </c>
      <c r="K44" s="56"/>
      <c r="L44" s="88"/>
      <c r="M44" s="89" t="str">
        <f t="shared" si="3"/>
        <v/>
      </c>
      <c r="N44" s="89" t="str">
        <f t="shared" si="4"/>
        <v/>
      </c>
      <c r="O44" s="89"/>
      <c r="P44" s="89"/>
      <c r="Q44" s="183"/>
      <c r="R44" s="145"/>
      <c r="S44" s="185"/>
      <c r="T44" s="76"/>
      <c r="V44" s="193"/>
      <c r="W44" s="193"/>
      <c r="X44" s="193"/>
      <c r="Y44" s="193"/>
      <c r="Z44" s="193"/>
    </row>
    <row r="45" spans="1:26" ht="45" customHeight="1">
      <c r="A45" s="139">
        <f>IF(B45=TRUE,1,0)</f>
        <v>0</v>
      </c>
      <c r="B45" s="67" t="b">
        <v>0</v>
      </c>
      <c r="C45" s="67"/>
      <c r="D45" s="67"/>
      <c r="E45" s="155"/>
      <c r="F45" s="257"/>
      <c r="G45" s="247"/>
      <c r="H45" s="169">
        <v>13.2</v>
      </c>
      <c r="I45" s="189" t="s">
        <v>36</v>
      </c>
      <c r="J45" s="159">
        <f>IF(B45=FALSE,1,0)</f>
        <v>1</v>
      </c>
      <c r="K45" s="56"/>
      <c r="L45" s="88"/>
      <c r="M45" s="89" t="str">
        <f t="shared" si="3"/>
        <v/>
      </c>
      <c r="N45" s="89" t="str">
        <f t="shared" si="4"/>
        <v/>
      </c>
      <c r="O45" s="89"/>
      <c r="P45" s="89"/>
      <c r="Q45" s="183"/>
      <c r="R45" s="145"/>
      <c r="S45" s="185"/>
      <c r="T45" s="76"/>
      <c r="V45" s="187"/>
      <c r="W45" s="187"/>
      <c r="X45" s="187"/>
      <c r="Y45" s="187"/>
      <c r="Z45" s="187"/>
    </row>
    <row r="46" spans="1:26" ht="45" customHeight="1">
      <c r="E46" s="155"/>
      <c r="F46" s="257" t="s">
        <v>132</v>
      </c>
      <c r="G46" s="271" t="s">
        <v>165</v>
      </c>
      <c r="H46" s="172" t="s">
        <v>152</v>
      </c>
      <c r="I46" s="173" t="s">
        <v>154</v>
      </c>
      <c r="J46" s="174">
        <f>IF(G46=I46,1,0)</f>
        <v>0</v>
      </c>
      <c r="K46" s="57"/>
      <c r="L46" s="88"/>
      <c r="M46" s="89" t="str">
        <f t="shared" si="3"/>
        <v/>
      </c>
      <c r="N46" s="89" t="str">
        <f t="shared" si="4"/>
        <v/>
      </c>
      <c r="O46" s="89"/>
      <c r="P46" s="89"/>
      <c r="Q46" s="183"/>
      <c r="R46" s="145"/>
      <c r="S46" s="185"/>
      <c r="T46" s="76"/>
      <c r="V46" s="187"/>
      <c r="W46" s="187"/>
      <c r="X46" s="187"/>
      <c r="Y46" s="187"/>
      <c r="Z46" s="187"/>
    </row>
    <row r="47" spans="1:26" ht="45" customHeight="1">
      <c r="E47" s="155"/>
      <c r="F47" s="260"/>
      <c r="G47" s="264"/>
      <c r="H47" s="172" t="s">
        <v>153</v>
      </c>
      <c r="I47" s="173" t="s">
        <v>165</v>
      </c>
      <c r="J47" s="174">
        <f>IF(G46=I47,1,0)</f>
        <v>1</v>
      </c>
      <c r="K47" s="56"/>
      <c r="L47" s="88"/>
      <c r="M47" s="89" t="str">
        <f t="shared" si="3"/>
        <v/>
      </c>
      <c r="N47" s="89" t="str">
        <f t="shared" si="4"/>
        <v/>
      </c>
      <c r="O47" s="89"/>
      <c r="P47" s="89"/>
      <c r="Q47" s="183"/>
      <c r="R47" s="145"/>
      <c r="S47" s="185"/>
      <c r="T47" s="76"/>
      <c r="V47" s="187"/>
      <c r="W47" s="187"/>
      <c r="X47" s="187"/>
      <c r="Y47" s="187"/>
      <c r="Z47" s="187"/>
    </row>
    <row r="48" spans="1:26" ht="45" customHeight="1">
      <c r="E48" s="155"/>
      <c r="F48" s="156" t="s">
        <v>131</v>
      </c>
      <c r="G48" s="181" t="s">
        <v>181</v>
      </c>
      <c r="H48" s="191">
        <v>15</v>
      </c>
      <c r="I48" s="173" t="s">
        <v>180</v>
      </c>
      <c r="J48" s="192">
        <v>1</v>
      </c>
      <c r="K48" s="56"/>
      <c r="L48" s="88"/>
      <c r="M48" s="89" t="str">
        <f t="shared" si="3"/>
        <v/>
      </c>
      <c r="N48" s="89" t="str">
        <f t="shared" si="4"/>
        <v/>
      </c>
      <c r="O48" s="89"/>
      <c r="P48" s="89"/>
      <c r="Q48" s="183"/>
      <c r="R48" s="145"/>
      <c r="S48" s="185"/>
      <c r="T48" s="76"/>
      <c r="V48" s="187"/>
      <c r="W48" s="187"/>
      <c r="X48" s="187"/>
      <c r="Y48" s="187"/>
      <c r="Z48" s="187"/>
    </row>
    <row r="49" spans="1:28" ht="45" customHeight="1">
      <c r="E49" s="90"/>
      <c r="F49" s="90" t="s">
        <v>47</v>
      </c>
      <c r="G49" s="90"/>
      <c r="H49" s="91"/>
      <c r="I49" s="90"/>
      <c r="J49" s="91">
        <f>SUM(J28:J48)</f>
        <v>23</v>
      </c>
      <c r="K49" s="53">
        <f>SUM(K28:K48)</f>
        <v>0</v>
      </c>
      <c r="L49" s="88"/>
      <c r="M49" s="92">
        <f t="shared" ref="M49:N49" si="5">SUM(M28:M48)</f>
        <v>0</v>
      </c>
      <c r="N49" s="92">
        <f t="shared" si="5"/>
        <v>0</v>
      </c>
      <c r="O49" s="42"/>
      <c r="P49" s="42"/>
      <c r="R49" s="145"/>
      <c r="S49" s="149"/>
      <c r="T49" s="76"/>
    </row>
    <row r="50" spans="1:28" ht="45" customHeight="1">
      <c r="F50" s="13"/>
      <c r="G50" s="13"/>
      <c r="H50" s="73"/>
      <c r="I50" s="13"/>
      <c r="J50" s="73"/>
      <c r="K50" s="59"/>
      <c r="L50" s="99"/>
      <c r="M50" s="73"/>
      <c r="N50" s="73"/>
      <c r="O50" s="73"/>
      <c r="P50" s="73"/>
      <c r="Q50" s="73"/>
      <c r="R50" s="145"/>
      <c r="S50" s="149"/>
      <c r="T50" s="76"/>
    </row>
    <row r="51" spans="1:28" ht="45" customHeight="1">
      <c r="E51" s="28"/>
      <c r="F51" s="245" t="s">
        <v>2</v>
      </c>
      <c r="G51" s="245"/>
      <c r="H51" s="245"/>
      <c r="I51" s="245"/>
      <c r="J51" s="28">
        <f>20-SUM(A52:A61)</f>
        <v>20</v>
      </c>
      <c r="K51" s="55"/>
      <c r="L51" s="100"/>
      <c r="M51" s="38"/>
      <c r="N51" s="38"/>
      <c r="O51" s="38"/>
      <c r="P51" s="38"/>
      <c r="Q51" s="38"/>
      <c r="R51" s="150"/>
      <c r="S51" s="38"/>
      <c r="T51" s="101"/>
      <c r="V51" s="177"/>
      <c r="W51" s="177"/>
      <c r="X51" s="177"/>
      <c r="Y51" s="177"/>
      <c r="Z51" s="177"/>
    </row>
    <row r="52" spans="1:28" ht="45" customHeight="1">
      <c r="E52" s="155"/>
      <c r="F52" s="258" t="s">
        <v>65</v>
      </c>
      <c r="G52" s="247" t="s">
        <v>235</v>
      </c>
      <c r="H52" s="189">
        <v>16.100000000000001</v>
      </c>
      <c r="I52" s="189" t="s">
        <v>66</v>
      </c>
      <c r="J52" s="170" t="s">
        <v>238</v>
      </c>
      <c r="K52" s="50"/>
      <c r="L52" s="102"/>
      <c r="M52" s="89" t="str">
        <f t="shared" ref="M52:M61" si="6">IF(OR(Q52=$AG$6,Q52=$AG$7),K52,"")</f>
        <v/>
      </c>
      <c r="N52" s="89" t="str">
        <f t="shared" ref="N52:N61" si="7">IF(Q52=$AG$8,K52,"")</f>
        <v/>
      </c>
      <c r="O52" s="89"/>
      <c r="P52" s="89"/>
      <c r="Q52" s="183"/>
      <c r="R52" s="151"/>
      <c r="S52" s="184"/>
      <c r="T52" s="76"/>
      <c r="V52" s="187"/>
      <c r="W52" s="187"/>
      <c r="X52" s="187"/>
      <c r="Y52" s="187"/>
      <c r="Z52" s="187"/>
      <c r="AB52" t="s">
        <v>155</v>
      </c>
    </row>
    <row r="53" spans="1:28" ht="45" customHeight="1">
      <c r="E53" s="155"/>
      <c r="F53" s="258"/>
      <c r="G53" s="256"/>
      <c r="H53" s="265">
        <v>16.2</v>
      </c>
      <c r="I53" s="189" t="s">
        <v>258</v>
      </c>
      <c r="J53" s="170">
        <v>5</v>
      </c>
      <c r="K53" s="58"/>
      <c r="L53" s="222" t="str">
        <f>IF(AND(K53&gt;0,$K$52&lt;&gt;$AH$6),"!","")</f>
        <v/>
      </c>
      <c r="M53" s="89" t="str">
        <f t="shared" si="6"/>
        <v/>
      </c>
      <c r="N53" s="89" t="str">
        <f t="shared" si="7"/>
        <v/>
      </c>
      <c r="O53" s="89"/>
      <c r="P53" s="89"/>
      <c r="Q53" s="183"/>
      <c r="R53" s="151"/>
      <c r="S53" s="185"/>
      <c r="T53" s="76"/>
      <c r="V53" s="187"/>
      <c r="W53" s="187"/>
      <c r="X53" s="187"/>
      <c r="Y53" s="187"/>
      <c r="Z53" s="187"/>
      <c r="AB53" t="s">
        <v>182</v>
      </c>
    </row>
    <row r="54" spans="1:28" ht="45" customHeight="1">
      <c r="A54" s="139">
        <f>IF(B54=TRUE,4,0)</f>
        <v>0</v>
      </c>
      <c r="B54" s="67" t="b">
        <v>0</v>
      </c>
      <c r="C54" s="67"/>
      <c r="D54" s="67"/>
      <c r="E54" s="155"/>
      <c r="F54" s="258"/>
      <c r="G54" s="256"/>
      <c r="H54" s="266"/>
      <c r="I54" s="194" t="s">
        <v>259</v>
      </c>
      <c r="J54" s="159">
        <f>IF(B54=FALSE,SUM(J56:J58),0)</f>
        <v>4</v>
      </c>
      <c r="K54" s="226">
        <f>SUM(K56:K58)</f>
        <v>0</v>
      </c>
      <c r="L54" s="222" t="str">
        <f t="shared" ref="L54:L61" si="8">IF(AND(K54&gt;0,$K$52&lt;&gt;$AH$6),"!","")</f>
        <v/>
      </c>
      <c r="M54" s="89" t="str">
        <f t="shared" si="6"/>
        <v/>
      </c>
      <c r="N54" s="89" t="str">
        <f t="shared" si="7"/>
        <v/>
      </c>
      <c r="O54" s="89"/>
      <c r="P54" s="89"/>
      <c r="Q54" s="183"/>
      <c r="R54" s="151"/>
      <c r="S54" s="185"/>
      <c r="T54" s="76"/>
      <c r="V54" s="187"/>
      <c r="W54" s="187"/>
      <c r="X54" s="187"/>
      <c r="Y54" s="187"/>
      <c r="Z54" s="187"/>
      <c r="AB54" t="s">
        <v>156</v>
      </c>
    </row>
    <row r="55" spans="1:28" ht="45" customHeight="1">
      <c r="A55" s="139"/>
      <c r="B55" s="67"/>
      <c r="C55" s="67"/>
      <c r="D55" s="67"/>
      <c r="E55" s="155"/>
      <c r="F55" s="258"/>
      <c r="G55" s="256"/>
      <c r="H55" s="266"/>
      <c r="I55" s="223" t="s">
        <v>266</v>
      </c>
      <c r="J55" s="170" t="s">
        <v>268</v>
      </c>
      <c r="K55" s="224"/>
      <c r="L55" s="222" t="str">
        <f>IF(AND(K55&gt;0,$K$52&lt;&gt;$AH$6),"!","")</f>
        <v/>
      </c>
      <c r="M55" s="89" t="str">
        <f t="shared" si="6"/>
        <v/>
      </c>
      <c r="N55" s="89" t="str">
        <f t="shared" si="7"/>
        <v/>
      </c>
      <c r="O55" s="89"/>
      <c r="P55" s="89"/>
      <c r="Q55" s="183"/>
      <c r="R55" s="151"/>
      <c r="S55" s="185"/>
      <c r="T55" s="76"/>
      <c r="V55" s="187"/>
      <c r="W55" s="187"/>
      <c r="X55" s="187"/>
      <c r="Y55" s="187"/>
      <c r="Z55" s="187"/>
      <c r="AB55"/>
    </row>
    <row r="56" spans="1:28" ht="45" customHeight="1">
      <c r="A56" s="139">
        <f>IF(B56=TRUE,1,0)</f>
        <v>0</v>
      </c>
      <c r="B56" s="67" t="b">
        <v>0</v>
      </c>
      <c r="C56" s="67"/>
      <c r="D56" s="67"/>
      <c r="E56" s="155"/>
      <c r="F56" s="258"/>
      <c r="G56" s="256"/>
      <c r="H56" s="266"/>
      <c r="I56" s="223" t="s">
        <v>263</v>
      </c>
      <c r="J56" s="159">
        <f>IF(OR(B56=TRUE,B54=TRUE),0,1)</f>
        <v>1</v>
      </c>
      <c r="K56" s="58"/>
      <c r="L56" s="222" t="str">
        <f>IF(AND(K56&gt;0,OR($K$52&lt;&gt;$AH$6,OR($K$55=$AH$7,$K$55=0))),"!","")</f>
        <v/>
      </c>
      <c r="M56" s="89" t="str">
        <f t="shared" si="6"/>
        <v/>
      </c>
      <c r="N56" s="89" t="str">
        <f t="shared" si="7"/>
        <v/>
      </c>
      <c r="O56" s="89"/>
      <c r="P56" s="89"/>
      <c r="Q56" s="183"/>
      <c r="R56" s="151"/>
      <c r="S56" s="185"/>
      <c r="T56" s="76"/>
      <c r="V56" s="187"/>
      <c r="W56" s="187"/>
      <c r="X56" s="187"/>
      <c r="Y56" s="187"/>
      <c r="Z56" s="187"/>
      <c r="AB56"/>
    </row>
    <row r="57" spans="1:28" ht="45" customHeight="1">
      <c r="A57" s="139">
        <f>IF(B57=TRUE,1,0)</f>
        <v>0</v>
      </c>
      <c r="B57" s="67" t="b">
        <v>0</v>
      </c>
      <c r="C57" s="67"/>
      <c r="D57" s="67"/>
      <c r="E57" s="155"/>
      <c r="F57" s="258"/>
      <c r="G57" s="256"/>
      <c r="H57" s="266"/>
      <c r="I57" s="223" t="s">
        <v>264</v>
      </c>
      <c r="J57" s="159">
        <f>IF(OR(B57=TRUE,$B$54=TRUE),0,1)</f>
        <v>1</v>
      </c>
      <c r="K57" s="58"/>
      <c r="L57" s="222" t="str">
        <f>IF(AND(K57&gt;0,OR($K$52&lt;&gt;$AH$6,OR($K$55=$AH$7,$K$55=0))),"!","")</f>
        <v/>
      </c>
      <c r="M57" s="89" t="str">
        <f t="shared" si="6"/>
        <v/>
      </c>
      <c r="N57" s="89" t="str">
        <f t="shared" si="7"/>
        <v/>
      </c>
      <c r="O57" s="89"/>
      <c r="P57" s="89"/>
      <c r="Q57" s="183"/>
      <c r="R57" s="151"/>
      <c r="S57" s="185"/>
      <c r="T57" s="76"/>
      <c r="V57" s="187"/>
      <c r="W57" s="187"/>
      <c r="X57" s="187"/>
      <c r="Y57" s="187"/>
      <c r="Z57" s="187"/>
      <c r="AB57"/>
    </row>
    <row r="58" spans="1:28" ht="45" customHeight="1">
      <c r="A58" s="139">
        <f>IF(B58=TRUE,2,0)</f>
        <v>0</v>
      </c>
      <c r="B58" s="67" t="b">
        <v>0</v>
      </c>
      <c r="C58" s="67"/>
      <c r="D58" s="67"/>
      <c r="E58" s="155"/>
      <c r="F58" s="258"/>
      <c r="G58" s="256"/>
      <c r="H58" s="266"/>
      <c r="I58" s="223" t="s">
        <v>265</v>
      </c>
      <c r="J58" s="159">
        <f>IF(OR(B58=TRUE,$B$54=TRUE),0,2)</f>
        <v>2</v>
      </c>
      <c r="K58" s="58"/>
      <c r="L58" s="222" t="str">
        <f>IF(AND(K58&gt;0,OR($K$52&lt;&gt;$AH$6,OR($K$55=$AH$7,$K$55=0))),"!","")</f>
        <v/>
      </c>
      <c r="M58" s="89" t="str">
        <f t="shared" si="6"/>
        <v/>
      </c>
      <c r="N58" s="89" t="str">
        <f t="shared" si="7"/>
        <v/>
      </c>
      <c r="O58" s="89"/>
      <c r="P58" s="89"/>
      <c r="Q58" s="183"/>
      <c r="R58" s="151"/>
      <c r="S58" s="185"/>
      <c r="T58" s="76"/>
      <c r="V58" s="187"/>
      <c r="W58" s="187"/>
      <c r="X58" s="187"/>
      <c r="Y58" s="187"/>
      <c r="Z58" s="187"/>
      <c r="AB58"/>
    </row>
    <row r="59" spans="1:28" ht="45" customHeight="1">
      <c r="A59" s="139">
        <f>IF(B59=TRUE,1,0)</f>
        <v>0</v>
      </c>
      <c r="B59" s="67" t="b">
        <v>0</v>
      </c>
      <c r="C59" s="67"/>
      <c r="D59" s="67"/>
      <c r="E59" s="155"/>
      <c r="F59" s="258"/>
      <c r="G59" s="256"/>
      <c r="H59" s="266"/>
      <c r="I59" s="194" t="s">
        <v>260</v>
      </c>
      <c r="J59" s="168">
        <f>IF(B59=FALSE,1,0)</f>
        <v>1</v>
      </c>
      <c r="K59" s="58"/>
      <c r="L59" s="222" t="str">
        <f t="shared" si="8"/>
        <v/>
      </c>
      <c r="M59" s="89" t="str">
        <f t="shared" si="6"/>
        <v/>
      </c>
      <c r="N59" s="89" t="str">
        <f t="shared" si="7"/>
        <v/>
      </c>
      <c r="O59" s="89"/>
      <c r="P59" s="89"/>
      <c r="Q59" s="183"/>
      <c r="R59" s="151"/>
      <c r="S59" s="185"/>
      <c r="T59" s="76"/>
      <c r="V59" s="187"/>
      <c r="W59" s="187"/>
      <c r="X59" s="187"/>
      <c r="Y59" s="187"/>
      <c r="Z59" s="187"/>
      <c r="AB59" t="s">
        <v>157</v>
      </c>
    </row>
    <row r="60" spans="1:28" ht="45" customHeight="1">
      <c r="E60" s="155"/>
      <c r="F60" s="258"/>
      <c r="G60" s="256"/>
      <c r="H60" s="266"/>
      <c r="I60" s="189" t="s">
        <v>261</v>
      </c>
      <c r="J60" s="170">
        <v>3</v>
      </c>
      <c r="K60" s="58"/>
      <c r="L60" s="222" t="str">
        <f t="shared" si="8"/>
        <v/>
      </c>
      <c r="M60" s="89" t="str">
        <f t="shared" si="6"/>
        <v/>
      </c>
      <c r="N60" s="89" t="str">
        <f t="shared" si="7"/>
        <v/>
      </c>
      <c r="O60" s="89"/>
      <c r="P60" s="89"/>
      <c r="Q60" s="183"/>
      <c r="R60" s="151"/>
      <c r="S60" s="185"/>
      <c r="T60" s="76"/>
      <c r="V60" s="187"/>
      <c r="W60" s="187"/>
      <c r="X60" s="187"/>
      <c r="Y60" s="187"/>
      <c r="Z60" s="187"/>
    </row>
    <row r="61" spans="1:28" ht="45" customHeight="1">
      <c r="E61" s="155"/>
      <c r="F61" s="258"/>
      <c r="G61" s="256"/>
      <c r="H61" s="266"/>
      <c r="I61" s="189" t="s">
        <v>262</v>
      </c>
      <c r="J61" s="170">
        <v>1</v>
      </c>
      <c r="K61" s="58"/>
      <c r="L61" s="222" t="str">
        <f t="shared" si="8"/>
        <v/>
      </c>
      <c r="M61" s="89" t="str">
        <f t="shared" si="6"/>
        <v/>
      </c>
      <c r="N61" s="89" t="str">
        <f t="shared" si="7"/>
        <v/>
      </c>
      <c r="O61" s="89"/>
      <c r="P61" s="89"/>
      <c r="Q61" s="183"/>
      <c r="R61" s="151"/>
      <c r="S61" s="185"/>
      <c r="T61" s="76"/>
      <c r="V61" s="187"/>
      <c r="W61" s="187"/>
      <c r="X61" s="187"/>
      <c r="Y61" s="187"/>
      <c r="Z61" s="187"/>
    </row>
    <row r="62" spans="1:28" ht="45" customHeight="1">
      <c r="E62" s="90"/>
      <c r="F62" s="90" t="s">
        <v>47</v>
      </c>
      <c r="G62" s="90"/>
      <c r="H62" s="91"/>
      <c r="I62" s="90"/>
      <c r="J62" s="225">
        <f>SUM(J53:J54)+SUM(J59:J61)</f>
        <v>14</v>
      </c>
      <c r="K62" s="225">
        <f>SUM(K53:K54)+SUM(K59:K61)</f>
        <v>0</v>
      </c>
      <c r="L62" s="87"/>
      <c r="M62" s="92">
        <f>SUM(M53:M54)+SUM(M59:M61)</f>
        <v>0</v>
      </c>
      <c r="N62" s="92">
        <f>SUM(N53:N54)+SUM(N59:N61)</f>
        <v>0</v>
      </c>
      <c r="O62" s="42"/>
      <c r="P62" s="42"/>
      <c r="R62" s="145"/>
      <c r="S62" s="149"/>
      <c r="T62" s="76"/>
    </row>
    <row r="63" spans="1:28" ht="45" customHeight="1">
      <c r="K63" s="59"/>
      <c r="L63" s="103"/>
      <c r="T63" s="76"/>
      <c r="V63" s="36"/>
    </row>
    <row r="64" spans="1:28" ht="45" customHeight="1">
      <c r="E64" s="124"/>
      <c r="F64" s="124" t="s">
        <v>3</v>
      </c>
      <c r="G64" s="29"/>
      <c r="H64" s="30"/>
      <c r="I64" s="29"/>
      <c r="J64" s="28">
        <f>SUM(J66:J69)</f>
        <v>7</v>
      </c>
      <c r="K64" s="55"/>
      <c r="L64" s="102"/>
      <c r="M64" s="45"/>
      <c r="N64" s="45"/>
      <c r="O64" s="45"/>
      <c r="P64" s="45"/>
      <c r="Q64" s="45"/>
      <c r="R64" s="145"/>
      <c r="S64" s="125"/>
      <c r="T64" s="101"/>
      <c r="V64" s="178"/>
      <c r="W64" s="177"/>
      <c r="X64" s="177"/>
      <c r="Y64" s="177"/>
      <c r="Z64" s="177"/>
      <c r="AB64" s="37" t="s">
        <v>236</v>
      </c>
    </row>
    <row r="65" spans="1:28" ht="45" customHeight="1">
      <c r="E65" s="155"/>
      <c r="F65" s="267" t="s">
        <v>88</v>
      </c>
      <c r="G65" s="262" t="s">
        <v>271</v>
      </c>
      <c r="H65" s="189" t="s">
        <v>272</v>
      </c>
      <c r="I65" s="189" t="s">
        <v>273</v>
      </c>
      <c r="J65" s="212">
        <f>IF($G$65=AA66,7,0)</f>
        <v>0</v>
      </c>
      <c r="K65" s="58"/>
      <c r="L65" s="102"/>
      <c r="M65" s="89" t="str">
        <f>IF(OR(Q65=$AG$6,Q65=$AG$7),K65,"")</f>
        <v/>
      </c>
      <c r="N65" s="89" t="str">
        <f>IF(Q65=$AG$8,K65,"")</f>
        <v/>
      </c>
      <c r="O65" s="89"/>
      <c r="P65" s="89"/>
      <c r="Q65" s="183"/>
      <c r="R65" s="145"/>
      <c r="S65" s="185"/>
      <c r="T65" s="101"/>
      <c r="V65" s="178"/>
      <c r="W65" s="177"/>
      <c r="X65" s="177"/>
      <c r="Y65" s="177"/>
      <c r="Z65" s="177"/>
      <c r="AB65" s="37"/>
    </row>
    <row r="66" spans="1:28" ht="45" customHeight="1">
      <c r="E66" s="155"/>
      <c r="F66" s="268"/>
      <c r="G66" s="263"/>
      <c r="H66" s="189" t="s">
        <v>274</v>
      </c>
      <c r="I66" s="195" t="s">
        <v>236</v>
      </c>
      <c r="J66" s="159">
        <f>IF($G$65=AA67,4,0)</f>
        <v>4</v>
      </c>
      <c r="K66" s="58"/>
      <c r="L66" s="102"/>
      <c r="M66" s="89" t="str">
        <f>IF(OR(Q66=$AG$6,Q66=$AG$7),K66,"")</f>
        <v/>
      </c>
      <c r="N66" s="89" t="str">
        <f>IF(Q66=$AG$8,K66,"")</f>
        <v/>
      </c>
      <c r="O66" s="89"/>
      <c r="P66" s="89"/>
      <c r="Q66" s="183"/>
      <c r="R66" s="145"/>
      <c r="S66" s="185"/>
      <c r="V66" s="187"/>
      <c r="W66" s="187"/>
      <c r="X66" s="187"/>
      <c r="Y66" s="187"/>
      <c r="Z66" s="187"/>
      <c r="AA66" s="77" t="s">
        <v>270</v>
      </c>
      <c r="AB66" s="36" t="s">
        <v>237</v>
      </c>
    </row>
    <row r="67" spans="1:28" ht="45" customHeight="1">
      <c r="A67" s="139">
        <f>IF(B67=TRUE,1,0)</f>
        <v>0</v>
      </c>
      <c r="B67" s="71" t="b">
        <v>0</v>
      </c>
      <c r="E67" s="155"/>
      <c r="F67" s="268"/>
      <c r="G67" s="263"/>
      <c r="H67" s="189" t="s">
        <v>275</v>
      </c>
      <c r="I67" s="194" t="s">
        <v>28</v>
      </c>
      <c r="J67" s="168">
        <f>IF(AND($G$65=$AA$67,B67=FALSE),1,0)</f>
        <v>1</v>
      </c>
      <c r="K67" s="58"/>
      <c r="L67" s="102"/>
      <c r="M67" s="89" t="str">
        <f>IF(OR(Q67=$AG$6,Q67=$AG$7),K67,"")</f>
        <v/>
      </c>
      <c r="N67" s="89" t="str">
        <f>IF(Q67=$AG$8,K67,"")</f>
        <v/>
      </c>
      <c r="O67" s="89"/>
      <c r="P67" s="89"/>
      <c r="Q67" s="183"/>
      <c r="R67" s="145"/>
      <c r="S67" s="185"/>
      <c r="T67" s="76"/>
      <c r="V67" s="187"/>
      <c r="W67" s="187"/>
      <c r="X67" s="187"/>
      <c r="Y67" s="187"/>
      <c r="Z67" s="187"/>
      <c r="AA67" s="77" t="s">
        <v>271</v>
      </c>
    </row>
    <row r="68" spans="1:28" ht="45" customHeight="1">
      <c r="E68" s="155"/>
      <c r="F68" s="268"/>
      <c r="G68" s="263"/>
      <c r="H68" s="189" t="s">
        <v>276</v>
      </c>
      <c r="I68" s="189" t="s">
        <v>29</v>
      </c>
      <c r="J68" s="159">
        <f>IF($G$65=AA67,1,0)</f>
        <v>1</v>
      </c>
      <c r="K68" s="58"/>
      <c r="L68" s="102"/>
      <c r="M68" s="89" t="str">
        <f>IF(OR(Q68=$AG$6,Q68=$AG$7),K68,"")</f>
        <v/>
      </c>
      <c r="N68" s="89" t="str">
        <f>IF(Q68=$AG$8,K68,"")</f>
        <v/>
      </c>
      <c r="O68" s="89"/>
      <c r="P68" s="89"/>
      <c r="Q68" s="183"/>
      <c r="R68" s="145"/>
      <c r="S68" s="185"/>
      <c r="T68" s="76"/>
      <c r="V68" s="187"/>
      <c r="W68" s="187"/>
      <c r="X68" s="187"/>
      <c r="Y68" s="187"/>
      <c r="Z68" s="187"/>
    </row>
    <row r="69" spans="1:28" ht="45" customHeight="1">
      <c r="E69" s="155"/>
      <c r="F69" s="269"/>
      <c r="G69" s="264"/>
      <c r="H69" s="189" t="s">
        <v>277</v>
      </c>
      <c r="I69" s="189" t="s">
        <v>183</v>
      </c>
      <c r="J69" s="159">
        <f>IF($G$65=AA67,1,0)</f>
        <v>1</v>
      </c>
      <c r="K69" s="58"/>
      <c r="L69" s="102"/>
      <c r="M69" s="89" t="str">
        <f>IF(OR(Q69=$AG$6,Q69=$AG$7),K69,"")</f>
        <v/>
      </c>
      <c r="N69" s="89" t="str">
        <f>IF(Q69=$AG$8,K69,"")</f>
        <v/>
      </c>
      <c r="O69" s="89"/>
      <c r="P69" s="89"/>
      <c r="Q69" s="183"/>
      <c r="R69" s="145"/>
      <c r="S69" s="185"/>
      <c r="T69" s="76"/>
      <c r="V69" s="187"/>
      <c r="W69" s="187"/>
      <c r="X69" s="187"/>
      <c r="Y69" s="187"/>
      <c r="Z69" s="187"/>
    </row>
    <row r="70" spans="1:28" ht="45" customHeight="1">
      <c r="E70" s="90"/>
      <c r="F70" s="90" t="s">
        <v>47</v>
      </c>
      <c r="G70" s="90"/>
      <c r="H70" s="91"/>
      <c r="I70" s="90"/>
      <c r="J70" s="91">
        <f>SUM(J65:J69)</f>
        <v>7</v>
      </c>
      <c r="K70" s="53">
        <f>SUM(K65:K69)</f>
        <v>0</v>
      </c>
      <c r="L70" s="87"/>
      <c r="M70" s="92">
        <f>SUM(M66:M69)</f>
        <v>0</v>
      </c>
      <c r="N70" s="92">
        <f>SUM(N66:N69)</f>
        <v>0</v>
      </c>
      <c r="O70" s="42"/>
      <c r="P70" s="42"/>
      <c r="R70" s="145"/>
      <c r="S70" s="149"/>
      <c r="T70" s="76"/>
      <c r="V70" s="36"/>
    </row>
    <row r="71" spans="1:28" ht="45" customHeight="1">
      <c r="K71" s="59"/>
      <c r="L71" s="103"/>
      <c r="V71" s="36"/>
    </row>
    <row r="72" spans="1:28" ht="45" customHeight="1">
      <c r="E72" s="124"/>
      <c r="F72" s="124" t="s">
        <v>4</v>
      </c>
      <c r="G72" s="29"/>
      <c r="H72" s="30"/>
      <c r="I72" s="29"/>
      <c r="J72" s="28">
        <f>5-SUM(A73:A77)</f>
        <v>5</v>
      </c>
      <c r="K72" s="55"/>
      <c r="L72" s="87"/>
      <c r="M72" s="45"/>
      <c r="N72" s="45"/>
      <c r="O72" s="45"/>
      <c r="P72" s="45"/>
      <c r="Q72" s="45"/>
      <c r="R72" s="145"/>
      <c r="S72" s="125"/>
      <c r="T72" s="101"/>
      <c r="V72" s="178"/>
      <c r="W72" s="177"/>
      <c r="X72" s="177"/>
      <c r="Y72" s="177"/>
      <c r="Z72" s="177"/>
    </row>
    <row r="73" spans="1:28" ht="45" customHeight="1">
      <c r="E73" s="155"/>
      <c r="F73" s="261" t="s">
        <v>10</v>
      </c>
      <c r="G73" s="262" t="s">
        <v>140</v>
      </c>
      <c r="H73" s="210" t="s">
        <v>257</v>
      </c>
      <c r="I73" s="211" t="s">
        <v>89</v>
      </c>
      <c r="J73" s="212">
        <f>IF($G$73=AB73,5,0)</f>
        <v>0</v>
      </c>
      <c r="K73" s="58"/>
      <c r="L73" s="102"/>
      <c r="M73" s="89" t="str">
        <f>IF(OR(Q73=$AG$6,Q73=$AG$7),K73,"")</f>
        <v/>
      </c>
      <c r="N73" s="89" t="str">
        <f>IF(Q73=$AG$8,K73,"")</f>
        <v/>
      </c>
      <c r="O73" s="89"/>
      <c r="P73" s="89"/>
      <c r="Q73" s="183"/>
      <c r="R73" s="151"/>
      <c r="S73" s="184"/>
      <c r="T73" s="76"/>
      <c r="V73" s="187"/>
      <c r="W73" s="187"/>
      <c r="X73" s="187"/>
      <c r="Y73" s="187"/>
      <c r="Z73" s="187"/>
      <c r="AB73" s="37" t="s">
        <v>89</v>
      </c>
    </row>
    <row r="74" spans="1:28" ht="45" customHeight="1">
      <c r="A74" s="140">
        <f>IF(AND($G$73=$AB$74,B74=TRUE),1,0)</f>
        <v>0</v>
      </c>
      <c r="B74" s="66" t="b">
        <v>0</v>
      </c>
      <c r="C74" s="66"/>
      <c r="D74" s="66"/>
      <c r="E74" s="155"/>
      <c r="F74" s="246"/>
      <c r="G74" s="263"/>
      <c r="H74" s="210" t="s">
        <v>162</v>
      </c>
      <c r="I74" s="213" t="s">
        <v>184</v>
      </c>
      <c r="J74" s="214">
        <f>IF(AND($G$73=$AB$74,B74=FALSE),1,0)</f>
        <v>1</v>
      </c>
      <c r="K74" s="58"/>
      <c r="L74" s="102"/>
      <c r="M74" s="89" t="str">
        <f>IF(OR(Q74=$AG$6,Q74=$AG$7),K74,"")</f>
        <v/>
      </c>
      <c r="N74" s="89" t="str">
        <f>IF(Q74=$AG$8,K74,"")</f>
        <v/>
      </c>
      <c r="O74" s="89"/>
      <c r="P74" s="89"/>
      <c r="Q74" s="183"/>
      <c r="R74" s="151"/>
      <c r="S74" s="185"/>
      <c r="T74" s="76"/>
      <c r="V74" s="187"/>
      <c r="W74" s="187"/>
      <c r="X74" s="187"/>
      <c r="Y74" s="187"/>
      <c r="Z74" s="187"/>
      <c r="AB74" s="37" t="s">
        <v>140</v>
      </c>
    </row>
    <row r="75" spans="1:28" ht="45" customHeight="1">
      <c r="A75" s="140">
        <f>IF(AND($G$73=$AB$74,B75=TRUE),1,0)</f>
        <v>0</v>
      </c>
      <c r="B75" s="71" t="b">
        <v>0</v>
      </c>
      <c r="E75" s="155"/>
      <c r="F75" s="246"/>
      <c r="G75" s="263"/>
      <c r="H75" s="210" t="s">
        <v>163</v>
      </c>
      <c r="I75" s="213" t="s">
        <v>185</v>
      </c>
      <c r="J75" s="214">
        <f>IF(AND($G$73=$AB$74,B75=FALSE),1,0)</f>
        <v>1</v>
      </c>
      <c r="K75" s="58"/>
      <c r="L75" s="102"/>
      <c r="M75" s="89" t="str">
        <f>IF(OR(Q75=$AG$6,Q75=$AG$7),K75,"")</f>
        <v/>
      </c>
      <c r="N75" s="89" t="str">
        <f>IF(Q75=$AG$8,K75,"")</f>
        <v/>
      </c>
      <c r="O75" s="89"/>
      <c r="P75" s="89"/>
      <c r="Q75" s="183"/>
      <c r="R75" s="151"/>
      <c r="S75" s="185"/>
      <c r="T75" s="76"/>
      <c r="V75" s="196"/>
      <c r="W75" s="187"/>
      <c r="X75" s="187"/>
      <c r="Y75" s="187"/>
      <c r="Z75" s="187"/>
    </row>
    <row r="76" spans="1:28" ht="45" customHeight="1">
      <c r="A76" s="140">
        <f>IF(AND($G$73=$AB$74,B76=TRUE),1,0)</f>
        <v>0</v>
      </c>
      <c r="B76" s="71" t="b">
        <v>0</v>
      </c>
      <c r="E76" s="155"/>
      <c r="F76" s="246"/>
      <c r="G76" s="263"/>
      <c r="H76" s="210" t="s">
        <v>164</v>
      </c>
      <c r="I76" s="213" t="s">
        <v>158</v>
      </c>
      <c r="J76" s="214">
        <f>IF(AND($G$73=$AB$74,B76=FALSE),1,0)</f>
        <v>1</v>
      </c>
      <c r="K76" s="58"/>
      <c r="L76" s="102"/>
      <c r="M76" s="89" t="str">
        <f>IF(OR(Q76=$AG$6,Q76=$AG$7),K76,"")</f>
        <v/>
      </c>
      <c r="N76" s="89" t="str">
        <f>IF(Q76=$AG$8,K76,"")</f>
        <v/>
      </c>
      <c r="O76" s="89"/>
      <c r="P76" s="89"/>
      <c r="Q76" s="183"/>
      <c r="R76" s="151"/>
      <c r="S76" s="185"/>
      <c r="T76" s="76"/>
      <c r="V76" s="187"/>
      <c r="W76" s="187"/>
      <c r="X76" s="187"/>
      <c r="Y76" s="187"/>
      <c r="Z76" s="187"/>
    </row>
    <row r="77" spans="1:28" ht="45" customHeight="1">
      <c r="E77" s="155"/>
      <c r="F77" s="246"/>
      <c r="G77" s="264"/>
      <c r="H77" s="210" t="s">
        <v>202</v>
      </c>
      <c r="I77" s="213" t="s">
        <v>159</v>
      </c>
      <c r="J77" s="214">
        <f>IF($G$73=AB74,2,0)</f>
        <v>2</v>
      </c>
      <c r="K77" s="58"/>
      <c r="L77" s="102"/>
      <c r="M77" s="89" t="str">
        <f>IF(OR(Q77=$AG$6,Q77=$AG$7),K77,"")</f>
        <v/>
      </c>
      <c r="N77" s="89" t="str">
        <f>IF(Q77=$AG$8,K77,"")</f>
        <v/>
      </c>
      <c r="O77" s="89"/>
      <c r="P77" s="89"/>
      <c r="Q77" s="183"/>
      <c r="R77" s="151"/>
      <c r="S77" s="185"/>
      <c r="T77" s="76"/>
      <c r="V77" s="187"/>
      <c r="W77" s="187"/>
      <c r="X77" s="187"/>
      <c r="Y77" s="187"/>
      <c r="Z77" s="187"/>
    </row>
    <row r="78" spans="1:28" ht="45" customHeight="1">
      <c r="E78" s="90"/>
      <c r="F78" s="90" t="s">
        <v>47</v>
      </c>
      <c r="G78" s="90"/>
      <c r="H78" s="91"/>
      <c r="I78" s="90"/>
      <c r="J78" s="91">
        <f>SUM(J73:J77)</f>
        <v>5</v>
      </c>
      <c r="K78" s="53">
        <f>SUM(K73:K77)</f>
        <v>0</v>
      </c>
      <c r="L78" s="87"/>
      <c r="M78" s="92">
        <f t="shared" ref="M78:N78" si="9">SUM(M73:M77)</f>
        <v>0</v>
      </c>
      <c r="N78" s="92">
        <f t="shared" si="9"/>
        <v>0</v>
      </c>
      <c r="O78" s="42"/>
      <c r="P78" s="42"/>
      <c r="R78" s="145"/>
      <c r="S78" s="149"/>
      <c r="T78" s="76"/>
    </row>
    <row r="79" spans="1:28" ht="45" customHeight="1">
      <c r="K79" s="59"/>
      <c r="L79" s="103"/>
    </row>
    <row r="80" spans="1:28" ht="45" customHeight="1">
      <c r="E80" s="124"/>
      <c r="F80" s="124" t="s">
        <v>5</v>
      </c>
      <c r="G80" s="215"/>
      <c r="H80" s="28"/>
      <c r="I80" s="29"/>
      <c r="J80" s="28">
        <f>24-SUM(A81:A88)</f>
        <v>24</v>
      </c>
      <c r="K80" s="55"/>
      <c r="L80" s="87"/>
      <c r="M80" s="45"/>
      <c r="N80" s="45"/>
      <c r="O80" s="45"/>
      <c r="P80" s="45"/>
      <c r="Q80" s="45"/>
      <c r="R80" s="145"/>
      <c r="S80" s="125"/>
      <c r="T80" s="101"/>
      <c r="V80" s="177"/>
      <c r="W80" s="177"/>
      <c r="X80" s="177"/>
      <c r="Y80" s="177"/>
      <c r="Z80" s="177"/>
    </row>
    <row r="81" spans="1:28" ht="45" hidden="1" customHeight="1">
      <c r="E81" s="155"/>
      <c r="F81" s="257" t="s">
        <v>222</v>
      </c>
      <c r="G81" s="247" t="s">
        <v>200</v>
      </c>
      <c r="H81" s="197">
        <v>19.100000000000001</v>
      </c>
      <c r="I81" s="157" t="s">
        <v>30</v>
      </c>
      <c r="J81" s="197">
        <f>IF($G$80=$AB$82,18,0)</f>
        <v>0</v>
      </c>
      <c r="K81" s="52"/>
      <c r="L81" s="87"/>
      <c r="M81" s="89" t="str">
        <f>IF(OR(Q81=$AG$6,Q81=$AG$7),K81,"")</f>
        <v/>
      </c>
      <c r="N81" s="89" t="str">
        <f>IF(Q81=$AG$8,K81,"")</f>
        <v/>
      </c>
      <c r="O81" s="89"/>
      <c r="P81" s="89"/>
      <c r="Q81" s="183"/>
      <c r="R81" s="151"/>
      <c r="S81" s="184"/>
      <c r="T81" s="76"/>
      <c r="V81" s="187"/>
      <c r="W81" s="187"/>
      <c r="X81" s="187"/>
      <c r="Y81" s="187"/>
      <c r="Z81" s="187"/>
    </row>
    <row r="82" spans="1:28" ht="45" hidden="1" customHeight="1">
      <c r="E82" s="155"/>
      <c r="F82" s="258"/>
      <c r="G82" s="259"/>
      <c r="H82" s="197">
        <v>19.2</v>
      </c>
      <c r="I82" s="164" t="s">
        <v>225</v>
      </c>
      <c r="J82" s="197">
        <f>IF($G$80=$AB$82,7,0)</f>
        <v>0</v>
      </c>
      <c r="K82" s="52"/>
      <c r="L82" s="87"/>
      <c r="M82" s="89" t="str">
        <f>IF(OR(Q82=$AG$6,Q82=$AG$7),K82,"")</f>
        <v/>
      </c>
      <c r="N82" s="89" t="str">
        <f>IF(Q82=$AG$8,K82,"")</f>
        <v/>
      </c>
      <c r="O82" s="89"/>
      <c r="P82" s="89"/>
      <c r="Q82" s="183"/>
      <c r="R82" s="151"/>
      <c r="S82" s="185"/>
      <c r="T82" s="76"/>
      <c r="V82" s="187"/>
      <c r="W82" s="187"/>
      <c r="X82" s="187"/>
      <c r="Y82" s="187"/>
      <c r="Z82" s="187"/>
      <c r="AB82" s="77" t="s">
        <v>222</v>
      </c>
    </row>
    <row r="83" spans="1:28" ht="45" customHeight="1">
      <c r="A83" s="138">
        <f>IF(B83=TRUE,1,0)</f>
        <v>0</v>
      </c>
      <c r="B83" s="71" t="b">
        <v>0</v>
      </c>
      <c r="E83" s="155"/>
      <c r="F83" s="257" t="s">
        <v>104</v>
      </c>
      <c r="G83" s="247" t="s">
        <v>143</v>
      </c>
      <c r="H83" s="169">
        <v>20.100000000000001</v>
      </c>
      <c r="I83" s="188" t="s">
        <v>160</v>
      </c>
      <c r="J83" s="159">
        <f>IF(B83=FALSE,1,0)</f>
        <v>1</v>
      </c>
      <c r="K83" s="56"/>
      <c r="L83" s="88"/>
      <c r="M83" s="89" t="str">
        <f>IF(OR(Q83=$AG$6,Q83=$AG$7),K83,"")</f>
        <v/>
      </c>
      <c r="N83" s="89" t="str">
        <f>IF(Q83=$AG$8,K83,"")</f>
        <v/>
      </c>
      <c r="O83" s="89"/>
      <c r="P83" s="89"/>
      <c r="Q83" s="183"/>
      <c r="R83" s="151"/>
      <c r="S83" s="185"/>
      <c r="T83" s="76"/>
      <c r="V83" s="187"/>
      <c r="W83" s="187"/>
      <c r="X83" s="187"/>
      <c r="Y83" s="187"/>
      <c r="Z83" s="187"/>
      <c r="AB83" s="76" t="s">
        <v>145</v>
      </c>
    </row>
    <row r="84" spans="1:28" ht="45" customHeight="1">
      <c r="A84" s="138">
        <f>IF(B84=TRUE,1,0)</f>
        <v>0</v>
      </c>
      <c r="B84" s="71" t="b">
        <v>0</v>
      </c>
      <c r="E84" s="155"/>
      <c r="F84" s="260"/>
      <c r="G84" s="259"/>
      <c r="H84" s="165">
        <v>20.2</v>
      </c>
      <c r="I84" s="188" t="s">
        <v>226</v>
      </c>
      <c r="J84" s="159">
        <f>IF(B84=FALSE,1,0)</f>
        <v>1</v>
      </c>
      <c r="K84" s="52"/>
      <c r="L84" s="88"/>
      <c r="M84" s="89" t="str">
        <f>IF(OR(Q84=$AG$6,Q84=$AG$7),K84,"")</f>
        <v/>
      </c>
      <c r="N84" s="89" t="str">
        <f>IF(Q84=$AG$8,K84,"")</f>
        <v/>
      </c>
      <c r="O84" s="89"/>
      <c r="P84" s="89"/>
      <c r="Q84" s="183"/>
      <c r="R84" s="151"/>
      <c r="S84" s="185"/>
      <c r="T84" s="76"/>
      <c r="V84" s="187"/>
      <c r="W84" s="187"/>
      <c r="X84" s="187"/>
      <c r="Y84" s="187"/>
      <c r="Z84" s="187"/>
    </row>
    <row r="85" spans="1:28" ht="45" customHeight="1">
      <c r="E85" s="155"/>
      <c r="F85" s="199" t="s">
        <v>43</v>
      </c>
      <c r="G85" s="164" t="s">
        <v>144</v>
      </c>
      <c r="H85" s="200">
        <v>21.1</v>
      </c>
      <c r="I85" s="188" t="s">
        <v>141</v>
      </c>
      <c r="J85" s="165">
        <v>19</v>
      </c>
      <c r="K85" s="52"/>
      <c r="L85" s="88"/>
      <c r="M85" s="89" t="str">
        <f>IF(OR(Q85=$AG$6,Q85=$AG$7),K85,"")</f>
        <v/>
      </c>
      <c r="N85" s="89" t="str">
        <f>IF(Q85=$AG$8,K85,"")</f>
        <v/>
      </c>
      <c r="O85" s="89"/>
      <c r="P85" s="89"/>
      <c r="Q85" s="183"/>
      <c r="R85" s="151"/>
      <c r="S85" s="185"/>
      <c r="T85" s="76"/>
      <c r="V85" s="187"/>
      <c r="W85" s="187"/>
      <c r="X85" s="187"/>
      <c r="Y85" s="187"/>
      <c r="Z85" s="187"/>
    </row>
    <row r="86" spans="1:28" ht="45" customHeight="1">
      <c r="E86" s="155"/>
      <c r="F86" s="257" t="s">
        <v>114</v>
      </c>
      <c r="G86" s="247" t="s">
        <v>239</v>
      </c>
      <c r="H86" s="169">
        <v>22.1</v>
      </c>
      <c r="I86" s="157" t="s">
        <v>240</v>
      </c>
      <c r="J86" s="162" t="s">
        <v>230</v>
      </c>
      <c r="K86" s="50"/>
      <c r="L86" s="88"/>
      <c r="M86" s="89"/>
      <c r="N86" s="89"/>
      <c r="O86" s="89"/>
      <c r="P86" s="89"/>
      <c r="Q86" s="183"/>
      <c r="R86" s="151"/>
      <c r="S86" s="185"/>
      <c r="T86" s="76"/>
      <c r="V86" s="187"/>
      <c r="W86" s="187"/>
      <c r="X86" s="187"/>
      <c r="Y86" s="187"/>
      <c r="Z86" s="187"/>
    </row>
    <row r="87" spans="1:28" ht="45" customHeight="1">
      <c r="E87" s="155"/>
      <c r="F87" s="258"/>
      <c r="G87" s="256"/>
      <c r="H87" s="169">
        <v>22.2</v>
      </c>
      <c r="I87" s="216" t="s">
        <v>186</v>
      </c>
      <c r="J87" s="165">
        <f>IF(I87=AB89,3,2)</f>
        <v>3</v>
      </c>
      <c r="K87" s="60"/>
      <c r="L87" s="88" t="str">
        <f>IF(AND(K87&gt;0,$K$86&lt;&gt;$AH$6),"!","")</f>
        <v/>
      </c>
      <c r="M87" s="89" t="str">
        <f>IF(OR(Q87=$AG$6,Q87=$AG$7),K87,"")</f>
        <v/>
      </c>
      <c r="N87" s="89" t="str">
        <f>IF(Q87=$AG$8,K87,"")</f>
        <v/>
      </c>
      <c r="O87" s="89"/>
      <c r="P87" s="89"/>
      <c r="Q87" s="183"/>
      <c r="R87" s="151"/>
      <c r="S87" s="185"/>
      <c r="T87" s="76"/>
      <c r="V87" s="187"/>
      <c r="W87" s="187"/>
      <c r="X87" s="187"/>
      <c r="Y87" s="187"/>
      <c r="Z87" s="187"/>
      <c r="AB87" s="77" t="s">
        <v>187</v>
      </c>
    </row>
    <row r="88" spans="1:28" ht="45" hidden="1" customHeight="1">
      <c r="E88" s="201"/>
      <c r="F88" s="261"/>
      <c r="G88" s="248"/>
      <c r="H88" s="168" t="s">
        <v>203</v>
      </c>
      <c r="I88" s="157" t="s">
        <v>188</v>
      </c>
      <c r="J88" s="165">
        <f>IF(G86=V88,1,0)</f>
        <v>0</v>
      </c>
      <c r="K88" s="147"/>
      <c r="L88" s="88"/>
      <c r="M88" s="89" t="str">
        <f>IF(OR(Q88=$AG$6,Q88=$AG$7),K88,"")</f>
        <v/>
      </c>
      <c r="N88" s="89" t="str">
        <f>IF(Q88=$AG$8,K88,"")</f>
        <v/>
      </c>
      <c r="O88" s="89"/>
      <c r="P88" s="89"/>
      <c r="Q88" s="144"/>
      <c r="R88" s="151"/>
      <c r="S88" s="146"/>
      <c r="T88" s="76"/>
      <c r="V88" s="77" t="s">
        <v>187</v>
      </c>
    </row>
    <row r="89" spans="1:28" ht="45" customHeight="1">
      <c r="E89" s="90"/>
      <c r="F89" s="90" t="s">
        <v>47</v>
      </c>
      <c r="G89" s="90"/>
      <c r="H89" s="91"/>
      <c r="I89" s="90"/>
      <c r="J89" s="91">
        <f>SUM(J83+J84+J85+J87)</f>
        <v>24</v>
      </c>
      <c r="K89" s="53">
        <f>SUM(K81:K88)</f>
        <v>0</v>
      </c>
      <c r="L89" s="87"/>
      <c r="M89" s="92">
        <f>SUM(M81:M88)</f>
        <v>0</v>
      </c>
      <c r="N89" s="92">
        <f>SUM(N81:N88)</f>
        <v>0</v>
      </c>
      <c r="O89" s="42"/>
      <c r="P89" s="42"/>
      <c r="R89" s="145"/>
      <c r="S89" s="149"/>
      <c r="T89" s="76"/>
      <c r="AB89" s="77" t="s">
        <v>186</v>
      </c>
    </row>
    <row r="90" spans="1:28" ht="45" customHeight="1">
      <c r="K90" s="59"/>
      <c r="L90" s="103"/>
    </row>
    <row r="91" spans="1:28" ht="45" customHeight="1">
      <c r="E91" s="28"/>
      <c r="F91" s="245" t="s">
        <v>11</v>
      </c>
      <c r="G91" s="245"/>
      <c r="H91" s="245"/>
      <c r="I91" s="245"/>
      <c r="J91" s="28">
        <f>5-SUM(A92:A94)</f>
        <v>5</v>
      </c>
      <c r="K91" s="55"/>
      <c r="L91" s="87"/>
      <c r="M91" s="251"/>
      <c r="N91" s="251"/>
      <c r="O91" s="125"/>
      <c r="P91" s="125"/>
      <c r="Q91" s="251"/>
      <c r="R91" s="251"/>
      <c r="S91" s="125"/>
      <c r="T91" s="101"/>
      <c r="V91" s="177"/>
      <c r="W91" s="177"/>
      <c r="X91" s="177"/>
      <c r="Y91" s="177"/>
      <c r="Z91" s="177"/>
    </row>
    <row r="92" spans="1:28" ht="45" customHeight="1">
      <c r="E92" s="155"/>
      <c r="F92" s="253" t="s">
        <v>32</v>
      </c>
      <c r="G92" s="247" t="s">
        <v>142</v>
      </c>
      <c r="H92" s="163">
        <v>23.1</v>
      </c>
      <c r="I92" s="189" t="s">
        <v>133</v>
      </c>
      <c r="J92" s="159">
        <v>5</v>
      </c>
      <c r="K92" s="61"/>
      <c r="L92" s="252" t="str">
        <f>IF(SUM(K92:K94)&gt;5,"ERROR: Please enter a total points score less than or equal to 5 for this credit.","")</f>
        <v/>
      </c>
      <c r="M92" s="89" t="str">
        <f>IF(OR(Q92=$AG$6,Q92=$AG$7),K92,"")</f>
        <v/>
      </c>
      <c r="N92" s="89" t="str">
        <f>IF(Q92=$AG$8,K92,"")</f>
        <v/>
      </c>
      <c r="O92" s="89"/>
      <c r="P92" s="89"/>
      <c r="Q92" s="183"/>
      <c r="R92" s="151"/>
      <c r="S92" s="184"/>
      <c r="T92" s="76"/>
      <c r="V92" s="187"/>
      <c r="W92" s="187"/>
      <c r="X92" s="187"/>
      <c r="Y92" s="187"/>
      <c r="Z92" s="187"/>
    </row>
    <row r="93" spans="1:28" ht="45" customHeight="1">
      <c r="E93" s="155"/>
      <c r="F93" s="254"/>
      <c r="G93" s="256"/>
      <c r="H93" s="163">
        <v>23.2</v>
      </c>
      <c r="I93" s="188" t="s">
        <v>134</v>
      </c>
      <c r="J93" s="159">
        <v>2</v>
      </c>
      <c r="K93" s="52"/>
      <c r="L93" s="252"/>
      <c r="M93" s="89" t="str">
        <f>IF(OR(Q93=$AG$6,Q93=$AG$7),K93,"")</f>
        <v/>
      </c>
      <c r="N93" s="89" t="str">
        <f>IF(Q93=$AG$8,K93,"")</f>
        <v/>
      </c>
      <c r="O93" s="89"/>
      <c r="P93" s="89"/>
      <c r="Q93" s="183"/>
      <c r="R93" s="151"/>
      <c r="S93" s="185"/>
      <c r="T93" s="76"/>
      <c r="V93" s="187"/>
      <c r="W93" s="187"/>
      <c r="X93" s="187"/>
      <c r="Y93" s="187"/>
      <c r="Z93" s="187"/>
    </row>
    <row r="94" spans="1:28" ht="45" customHeight="1">
      <c r="A94" s="139"/>
      <c r="E94" s="155"/>
      <c r="F94" s="254"/>
      <c r="G94" s="256"/>
      <c r="H94" s="163">
        <v>23.3</v>
      </c>
      <c r="I94" s="194" t="s">
        <v>161</v>
      </c>
      <c r="J94" s="159">
        <v>2</v>
      </c>
      <c r="K94" s="52"/>
      <c r="L94" s="252"/>
      <c r="M94" s="89" t="str">
        <f>IF(OR(Q94=$AG$6,Q94=$AG$7),K94,"")</f>
        <v/>
      </c>
      <c r="N94" s="89" t="str">
        <f>IF(Q94=$AG$8,K94,"")</f>
        <v/>
      </c>
      <c r="O94" s="89"/>
      <c r="P94" s="89"/>
      <c r="Q94" s="183"/>
      <c r="R94" s="151"/>
      <c r="S94" s="185"/>
      <c r="T94" s="76"/>
      <c r="V94" s="187"/>
      <c r="W94" s="187"/>
      <c r="X94" s="187"/>
      <c r="Y94" s="187"/>
      <c r="Z94" s="187"/>
    </row>
    <row r="95" spans="1:28" ht="45" customHeight="1">
      <c r="A95" s="139"/>
      <c r="E95" s="155"/>
      <c r="F95" s="255"/>
      <c r="G95" s="248"/>
      <c r="H95" s="163">
        <v>23.4</v>
      </c>
      <c r="I95" s="194" t="s">
        <v>241</v>
      </c>
      <c r="J95" s="159">
        <v>1</v>
      </c>
      <c r="K95" s="52"/>
      <c r="L95" s="142"/>
      <c r="M95" s="89" t="str">
        <f>IF(OR(Q95=$AG$6,Q95=$AG$7),K95,"")</f>
        <v/>
      </c>
      <c r="N95" s="89" t="str">
        <f>IF(Q95=$AG$8,K95,"")</f>
        <v/>
      </c>
      <c r="O95" s="89"/>
      <c r="P95" s="89"/>
      <c r="Q95" s="183"/>
      <c r="R95" s="152"/>
      <c r="S95" s="186"/>
      <c r="T95" s="76"/>
      <c r="V95" s="187"/>
      <c r="W95" s="187"/>
      <c r="X95" s="187"/>
      <c r="Y95" s="187"/>
      <c r="Z95" s="187"/>
    </row>
    <row r="96" spans="1:28" ht="45" customHeight="1">
      <c r="E96" s="90"/>
      <c r="F96" s="90" t="s">
        <v>47</v>
      </c>
      <c r="G96" s="90"/>
      <c r="H96" s="91"/>
      <c r="I96" s="90"/>
      <c r="J96" s="91">
        <f>IF(SUM(J92:J95)&gt;5,5,SUM(J92:J95))</f>
        <v>5</v>
      </c>
      <c r="K96" s="53">
        <f>IF(SUM(K92:K95)&gt;5,5,SUM(K92:K95))</f>
        <v>0</v>
      </c>
      <c r="L96" s="87"/>
      <c r="M96" s="92">
        <f t="shared" ref="M96:N96" si="10">IF(SUM(M92:M94)&gt;5,5,SUM(M92:M94))</f>
        <v>0</v>
      </c>
      <c r="N96" s="92">
        <f t="shared" si="10"/>
        <v>0</v>
      </c>
      <c r="O96" s="42"/>
      <c r="P96" s="42"/>
      <c r="R96" s="145"/>
      <c r="S96" s="149"/>
      <c r="T96" s="76"/>
    </row>
    <row r="97" spans="1:26" ht="45" customHeight="1">
      <c r="K97" s="59"/>
      <c r="L97" s="103"/>
    </row>
    <row r="98" spans="1:26" ht="45" customHeight="1">
      <c r="E98" s="28"/>
      <c r="F98" s="245" t="s">
        <v>6</v>
      </c>
      <c r="G98" s="245"/>
      <c r="H98" s="245"/>
      <c r="I98" s="245"/>
      <c r="J98" s="28">
        <f>3-SUM(A99:A102)</f>
        <v>3</v>
      </c>
      <c r="K98" s="55"/>
      <c r="L98" s="87"/>
      <c r="M98" s="45"/>
      <c r="N98" s="45"/>
      <c r="O98" s="45"/>
      <c r="P98" s="45"/>
      <c r="Q98" s="45"/>
      <c r="R98" s="145"/>
      <c r="S98" s="125"/>
      <c r="T98" s="101"/>
      <c r="V98" s="177"/>
      <c r="W98" s="177"/>
      <c r="X98" s="177"/>
      <c r="Y98" s="177"/>
      <c r="Z98" s="177"/>
    </row>
    <row r="99" spans="1:26" ht="45" customHeight="1">
      <c r="E99" s="155"/>
      <c r="F99" s="246" t="s">
        <v>12</v>
      </c>
      <c r="G99" s="247" t="s">
        <v>91</v>
      </c>
      <c r="H99" s="163">
        <v>24.1</v>
      </c>
      <c r="I99" s="189" t="s">
        <v>227</v>
      </c>
      <c r="J99" s="162" t="s">
        <v>230</v>
      </c>
      <c r="K99" s="50"/>
      <c r="L99" s="102"/>
      <c r="M99" s="89" t="str">
        <f>IF(OR(Q99=$AG$6,Q99=$AG$7),K99,"")</f>
        <v/>
      </c>
      <c r="N99" s="89" t="str">
        <f>IF(Q99=$AG$8,K99,"")</f>
        <v/>
      </c>
      <c r="O99" s="89"/>
      <c r="P99" s="89"/>
      <c r="Q99" s="183"/>
      <c r="R99" s="151"/>
      <c r="S99" s="184"/>
      <c r="T99" s="76"/>
      <c r="V99" s="187"/>
      <c r="W99" s="187"/>
      <c r="X99" s="187"/>
      <c r="Y99" s="187"/>
      <c r="Z99" s="187"/>
    </row>
    <row r="100" spans="1:26" ht="45" customHeight="1">
      <c r="A100" s="139">
        <f>IF(B100=TRUE,1,0)</f>
        <v>0</v>
      </c>
      <c r="B100" s="67" t="b">
        <v>0</v>
      </c>
      <c r="C100" s="67"/>
      <c r="D100" s="67"/>
      <c r="E100" s="155"/>
      <c r="F100" s="246"/>
      <c r="G100" s="248"/>
      <c r="H100" s="165">
        <v>24.2</v>
      </c>
      <c r="I100" s="188" t="s">
        <v>90</v>
      </c>
      <c r="J100" s="159">
        <f>IF(B100=FALSE,1,0)</f>
        <v>1</v>
      </c>
      <c r="K100" s="61"/>
      <c r="L100" s="88" t="str">
        <f>IF(AND(K100&gt;0,$K99&lt;&gt;$AH$6),"!","")</f>
        <v/>
      </c>
      <c r="M100" s="89" t="str">
        <f>IF(OR(Q100=$AG$6,Q100=$AG$7),K100,"")</f>
        <v/>
      </c>
      <c r="N100" s="89" t="str">
        <f>IF(Q100=$AG$8,K100,"")</f>
        <v/>
      </c>
      <c r="O100" s="89"/>
      <c r="P100" s="89"/>
      <c r="Q100" s="183"/>
      <c r="R100" s="151"/>
      <c r="S100" s="185"/>
      <c r="T100" s="76"/>
      <c r="V100" s="187"/>
      <c r="W100" s="187"/>
      <c r="X100" s="187"/>
      <c r="Y100" s="187"/>
      <c r="Z100" s="187"/>
    </row>
    <row r="101" spans="1:26" ht="45" customHeight="1">
      <c r="A101" s="139">
        <f>IF(B101=TRUE,1,0)</f>
        <v>0</v>
      </c>
      <c r="B101" s="67" t="b">
        <v>0</v>
      </c>
      <c r="C101" s="67"/>
      <c r="D101" s="67"/>
      <c r="E101" s="155"/>
      <c r="F101" s="156" t="s">
        <v>33</v>
      </c>
      <c r="G101" s="157" t="s">
        <v>92</v>
      </c>
      <c r="H101" s="200">
        <v>25.1</v>
      </c>
      <c r="I101" s="157" t="s">
        <v>189</v>
      </c>
      <c r="J101" s="159">
        <f>IF(B101=FALSE,1,0)</f>
        <v>1</v>
      </c>
      <c r="K101" s="61"/>
      <c r="L101" s="102"/>
      <c r="M101" s="89" t="str">
        <f>IF(OR(Q101=$AG$6,Q101=$AG$7),K101,"")</f>
        <v/>
      </c>
      <c r="N101" s="89" t="str">
        <f>IF(Q101=$AG$8,K101,"")</f>
        <v/>
      </c>
      <c r="O101" s="89"/>
      <c r="P101" s="89"/>
      <c r="Q101" s="183"/>
      <c r="R101" s="151"/>
      <c r="S101" s="185"/>
      <c r="T101" s="76"/>
      <c r="V101" s="187"/>
      <c r="W101" s="187"/>
      <c r="X101" s="187"/>
      <c r="Y101" s="187"/>
      <c r="Z101" s="187"/>
    </row>
    <row r="102" spans="1:26" ht="45" customHeight="1">
      <c r="A102" s="139">
        <f>IF(B102=TRUE,1,0)</f>
        <v>0</v>
      </c>
      <c r="B102" s="67" t="b">
        <v>0</v>
      </c>
      <c r="C102" s="67"/>
      <c r="D102" s="67"/>
      <c r="E102" s="155"/>
      <c r="F102" s="202" t="s">
        <v>34</v>
      </c>
      <c r="G102" s="181" t="s">
        <v>93</v>
      </c>
      <c r="H102" s="203">
        <v>26.1</v>
      </c>
      <c r="I102" s="204" t="s">
        <v>34</v>
      </c>
      <c r="J102" s="192">
        <f>IF(B102=FALSE,1,0)</f>
        <v>1</v>
      </c>
      <c r="K102" s="62"/>
      <c r="L102" s="102"/>
      <c r="M102" s="89" t="str">
        <f>IF(OR(Q102=$AG$6,Q102=$AG$7),K102,"")</f>
        <v/>
      </c>
      <c r="N102" s="89" t="str">
        <f>IF(Q102=$AG$8,K102,"")</f>
        <v/>
      </c>
      <c r="O102" s="89"/>
      <c r="P102" s="89"/>
      <c r="Q102" s="183"/>
      <c r="R102" s="151"/>
      <c r="S102" s="185"/>
      <c r="T102" s="76"/>
      <c r="V102" s="187"/>
      <c r="W102" s="187"/>
      <c r="X102" s="187"/>
      <c r="Y102" s="187"/>
      <c r="Z102" s="187"/>
    </row>
    <row r="103" spans="1:26" ht="45" customHeight="1">
      <c r="E103" s="90"/>
      <c r="F103" s="90" t="s">
        <v>47</v>
      </c>
      <c r="G103" s="90"/>
      <c r="H103" s="91"/>
      <c r="I103" s="90"/>
      <c r="J103" s="91">
        <f>SUM(J99:J102)</f>
        <v>3</v>
      </c>
      <c r="K103" s="53">
        <f>SUM(K99:K102)</f>
        <v>0</v>
      </c>
      <c r="L103" s="87"/>
      <c r="M103" s="92">
        <f t="shared" ref="M103:N103" si="11">SUM(M99:M102)</f>
        <v>0</v>
      </c>
      <c r="N103" s="92">
        <f t="shared" si="11"/>
        <v>0</v>
      </c>
      <c r="O103" s="42"/>
      <c r="P103" s="42"/>
      <c r="Q103" s="73"/>
      <c r="R103" s="76"/>
      <c r="S103" s="153"/>
      <c r="T103" s="76"/>
    </row>
    <row r="104" spans="1:26" ht="45" customHeight="1">
      <c r="E104" s="77"/>
      <c r="F104" s="13"/>
      <c r="G104" s="13"/>
      <c r="H104" s="73"/>
      <c r="I104" s="13"/>
      <c r="J104" s="73"/>
      <c r="K104" s="59"/>
      <c r="L104" s="87"/>
      <c r="M104" s="73"/>
      <c r="N104" s="73"/>
      <c r="O104" s="73"/>
      <c r="P104" s="73"/>
      <c r="Q104" s="73"/>
      <c r="R104" s="76"/>
      <c r="S104" s="153"/>
      <c r="T104" s="76"/>
    </row>
    <row r="105" spans="1:26" ht="45" customHeight="1">
      <c r="E105" s="32"/>
      <c r="F105" s="245" t="s">
        <v>16</v>
      </c>
      <c r="G105" s="245"/>
      <c r="H105" s="245"/>
      <c r="I105" s="245"/>
      <c r="J105" s="32">
        <v>10</v>
      </c>
      <c r="K105" s="55"/>
      <c r="L105" s="87"/>
      <c r="M105" s="31"/>
      <c r="N105" s="31"/>
      <c r="O105" s="31"/>
      <c r="P105" s="31"/>
      <c r="Q105" s="31"/>
      <c r="R105" s="101"/>
      <c r="S105" s="154"/>
      <c r="T105" s="101"/>
      <c r="V105" s="177"/>
      <c r="W105" s="177"/>
      <c r="X105" s="177"/>
      <c r="Y105" s="177"/>
      <c r="Z105" s="177"/>
    </row>
    <row r="106" spans="1:26" ht="45" customHeight="1">
      <c r="E106" s="155"/>
      <c r="F106" s="179" t="s">
        <v>94</v>
      </c>
      <c r="G106" s="205" t="s">
        <v>99</v>
      </c>
      <c r="H106" s="206">
        <v>27.1</v>
      </c>
      <c r="I106" s="198" t="s">
        <v>94</v>
      </c>
      <c r="J106" s="249">
        <v>10</v>
      </c>
      <c r="K106" s="63"/>
      <c r="L106" s="250" t="str">
        <f>IF(SUM(K106:K110)&gt;10,"ERROR: the total number of points available in the Innovation category is 10. Please enter a points score less than or equal to 10.","")</f>
        <v/>
      </c>
      <c r="M106" s="89" t="str">
        <f>IF(OR(Q106=$AG$6,Q106=$AG$7),K106,"")</f>
        <v/>
      </c>
      <c r="N106" s="89" t="str">
        <f>IF(Q106=$AG$8,K106,"")</f>
        <v/>
      </c>
      <c r="O106" s="89"/>
      <c r="P106" s="89"/>
      <c r="Q106" s="183"/>
      <c r="R106" s="151"/>
      <c r="S106" s="184"/>
      <c r="T106" s="76"/>
      <c r="V106" s="187"/>
      <c r="W106" s="187"/>
      <c r="X106" s="187"/>
      <c r="Y106" s="187"/>
      <c r="Z106" s="187"/>
    </row>
    <row r="107" spans="1:26" ht="45" customHeight="1">
      <c r="E107" s="155"/>
      <c r="F107" s="156" t="s">
        <v>95</v>
      </c>
      <c r="G107" s="207" t="s">
        <v>100</v>
      </c>
      <c r="H107" s="159">
        <v>27.2</v>
      </c>
      <c r="I107" s="164" t="s">
        <v>95</v>
      </c>
      <c r="J107" s="249"/>
      <c r="K107" s="63"/>
      <c r="L107" s="250"/>
      <c r="M107" s="89" t="str">
        <f>IF(OR(Q107=$AG$6,Q107=$AG$7),K107,"")</f>
        <v/>
      </c>
      <c r="N107" s="89" t="str">
        <f>IF(Q107=$AG$8,K107,"")</f>
        <v/>
      </c>
      <c r="O107" s="89"/>
      <c r="P107" s="89"/>
      <c r="Q107" s="183"/>
      <c r="R107" s="151"/>
      <c r="S107" s="185"/>
      <c r="T107" s="76"/>
      <c r="V107" s="187"/>
      <c r="W107" s="187"/>
      <c r="X107" s="187"/>
      <c r="Y107" s="187"/>
      <c r="Z107" s="187"/>
    </row>
    <row r="108" spans="1:26" ht="45" customHeight="1">
      <c r="E108" s="155"/>
      <c r="F108" s="156" t="s">
        <v>96</v>
      </c>
      <c r="G108" s="207" t="s">
        <v>101</v>
      </c>
      <c r="H108" s="159">
        <v>27.3</v>
      </c>
      <c r="I108" s="164" t="s">
        <v>96</v>
      </c>
      <c r="J108" s="249"/>
      <c r="K108" s="63"/>
      <c r="L108" s="250"/>
      <c r="M108" s="89" t="str">
        <f>IF(OR(Q108=$AG$6,Q108=$AG$7),K108,"")</f>
        <v/>
      </c>
      <c r="N108" s="89" t="str">
        <f>IF(Q108=$AG$8,K108,"")</f>
        <v/>
      </c>
      <c r="O108" s="89"/>
      <c r="P108" s="89"/>
      <c r="Q108" s="183"/>
      <c r="R108" s="151"/>
      <c r="S108" s="185"/>
      <c r="T108" s="76"/>
      <c r="V108" s="187"/>
      <c r="W108" s="187"/>
      <c r="X108" s="187"/>
      <c r="Y108" s="187"/>
      <c r="Z108" s="187"/>
    </row>
    <row r="109" spans="1:26" ht="45" customHeight="1">
      <c r="E109" s="155"/>
      <c r="F109" s="156" t="s">
        <v>97</v>
      </c>
      <c r="G109" s="207" t="s">
        <v>102</v>
      </c>
      <c r="H109" s="159">
        <v>27.4</v>
      </c>
      <c r="I109" s="164" t="s">
        <v>97</v>
      </c>
      <c r="J109" s="249"/>
      <c r="K109" s="63"/>
      <c r="L109" s="250"/>
      <c r="M109" s="89" t="str">
        <f>IF(OR(Q109=$AG$6,Q109=$AG$7),K109,"")</f>
        <v/>
      </c>
      <c r="N109" s="89" t="str">
        <f>IF(Q109=$AG$8,K109,"")</f>
        <v/>
      </c>
      <c r="O109" s="89"/>
      <c r="P109" s="89"/>
      <c r="Q109" s="183"/>
      <c r="R109" s="151"/>
      <c r="S109" s="185"/>
      <c r="T109" s="76"/>
      <c r="V109" s="187"/>
      <c r="W109" s="187"/>
      <c r="X109" s="187"/>
      <c r="Y109" s="187"/>
      <c r="Z109" s="187"/>
    </row>
    <row r="110" spans="1:26" ht="45" customHeight="1">
      <c r="E110" s="155"/>
      <c r="F110" s="180" t="s">
        <v>98</v>
      </c>
      <c r="G110" s="208" t="s">
        <v>103</v>
      </c>
      <c r="H110" s="192">
        <v>27.5</v>
      </c>
      <c r="I110" s="209" t="s">
        <v>98</v>
      </c>
      <c r="J110" s="249"/>
      <c r="K110" s="63"/>
      <c r="L110" s="250"/>
      <c r="M110" s="89" t="str">
        <f>IF(OR(Q110=$AG$6,Q110=$AG$7),K110,"")</f>
        <v/>
      </c>
      <c r="N110" s="89" t="str">
        <f>IF(Q110=$AG$8,K110,"")</f>
        <v/>
      </c>
      <c r="O110" s="89"/>
      <c r="P110" s="89"/>
      <c r="Q110" s="183"/>
      <c r="R110" s="151"/>
      <c r="S110" s="185"/>
      <c r="T110" s="76"/>
      <c r="V110" s="187"/>
      <c r="W110" s="187"/>
      <c r="X110" s="187"/>
      <c r="Y110" s="187"/>
      <c r="Z110" s="187"/>
    </row>
    <row r="111" spans="1:26" ht="45" customHeight="1">
      <c r="E111" s="90"/>
      <c r="F111" s="90" t="s">
        <v>47</v>
      </c>
      <c r="G111" s="90"/>
      <c r="H111" s="91"/>
      <c r="I111" s="90"/>
      <c r="J111" s="91">
        <f>SUM(J106)</f>
        <v>10</v>
      </c>
      <c r="K111" s="53">
        <f>IF(SUM(K106:K110)&gt;10,10,SUM(K106:K110))</f>
        <v>0</v>
      </c>
      <c r="L111" s="88" t="str">
        <f>IF(K111&gt;10,"!","")</f>
        <v/>
      </c>
      <c r="M111" s="92">
        <f t="shared" ref="M111:N111" si="12">IF(SUM(M106:M110)&gt;10,10,SUM(M106:M110))</f>
        <v>0</v>
      </c>
      <c r="N111" s="92">
        <f t="shared" si="12"/>
        <v>0</v>
      </c>
      <c r="O111" s="42"/>
      <c r="P111" s="42"/>
    </row>
    <row r="112" spans="1:26" ht="45" customHeight="1">
      <c r="F112" s="13"/>
      <c r="G112" s="13"/>
      <c r="H112" s="73"/>
      <c r="I112" s="13"/>
      <c r="J112" s="73"/>
      <c r="K112" s="73"/>
      <c r="L112" s="76"/>
      <c r="M112" s="73"/>
      <c r="N112" s="73"/>
      <c r="O112" s="73"/>
      <c r="P112" s="73"/>
    </row>
    <row r="113" spans="1:20" ht="45" customHeight="1">
      <c r="A113" s="141" t="s">
        <v>191</v>
      </c>
      <c r="F113" s="41"/>
      <c r="G113" s="105"/>
      <c r="H113" s="42"/>
      <c r="I113" s="104" t="s">
        <v>193</v>
      </c>
      <c r="J113" s="79" t="s">
        <v>194</v>
      </c>
      <c r="K113" s="79" t="s">
        <v>195</v>
      </c>
      <c r="L113" s="42"/>
      <c r="M113" s="79" t="s">
        <v>204</v>
      </c>
      <c r="N113" s="79" t="s">
        <v>205</v>
      </c>
      <c r="O113" s="70"/>
      <c r="P113" s="70"/>
      <c r="Q113" s="14"/>
      <c r="R113" s="101"/>
      <c r="S113" s="15"/>
      <c r="T113" s="101"/>
    </row>
    <row r="114" spans="1:20" ht="45" customHeight="1">
      <c r="A114" s="141">
        <f>SUM(A28:A102)</f>
        <v>0</v>
      </c>
      <c r="F114" s="41"/>
      <c r="G114" s="105"/>
      <c r="H114" s="42"/>
      <c r="I114" s="86" t="s">
        <v>197</v>
      </c>
      <c r="J114" s="40">
        <f>100-A114</f>
        <v>100</v>
      </c>
      <c r="K114" s="64">
        <f>K25+K49+K62+K70+K78+K89+K96+K103</f>
        <v>0</v>
      </c>
      <c r="L114" s="42"/>
      <c r="M114" s="64">
        <f>(M25+M49+M62+M70+M78+M89+M96+M103)/J114*100+M111</f>
        <v>0</v>
      </c>
      <c r="N114" s="64">
        <f>(N25+N49+N62+N70+N78+N89+N96+N103)/J114*100+N111</f>
        <v>0</v>
      </c>
      <c r="O114" s="72"/>
      <c r="P114" s="72"/>
      <c r="Q114" s="14"/>
      <c r="R114" s="101"/>
      <c r="S114" s="15"/>
      <c r="T114" s="101"/>
    </row>
    <row r="115" spans="1:20" ht="45" customHeight="1">
      <c r="F115" s="85"/>
      <c r="G115" s="85"/>
      <c r="H115" s="73"/>
      <c r="I115" s="86" t="s">
        <v>201</v>
      </c>
      <c r="J115" s="106"/>
      <c r="K115" s="44">
        <f>K114/J114*100</f>
        <v>0</v>
      </c>
      <c r="L115" s="123"/>
      <c r="M115" s="16"/>
      <c r="N115" s="244"/>
      <c r="O115" s="123"/>
      <c r="P115" s="123"/>
      <c r="Q115" s="14"/>
      <c r="R115" s="17"/>
      <c r="S115" s="18"/>
      <c r="T115" s="76"/>
    </row>
    <row r="116" spans="1:20" ht="45" customHeight="1">
      <c r="F116" s="85"/>
      <c r="G116" s="85"/>
      <c r="H116" s="73"/>
      <c r="I116" s="86" t="s">
        <v>196</v>
      </c>
      <c r="J116" s="40">
        <v>10</v>
      </c>
      <c r="K116" s="64">
        <f>K111</f>
        <v>0</v>
      </c>
      <c r="L116" s="123"/>
      <c r="M116" s="16"/>
      <c r="N116" s="244"/>
      <c r="O116" s="123"/>
      <c r="P116" s="123"/>
      <c r="Q116" s="123"/>
      <c r="R116" s="17"/>
      <c r="S116" s="18"/>
      <c r="T116" s="76"/>
    </row>
    <row r="117" spans="1:20" ht="45" customHeight="1">
      <c r="I117" s="86" t="s">
        <v>198</v>
      </c>
      <c r="J117" s="107"/>
      <c r="K117" s="44">
        <f>(K115)+K116</f>
        <v>0</v>
      </c>
    </row>
    <row r="120" spans="1:20" ht="45" customHeight="1"/>
    <row r="121" spans="1:20" ht="45" customHeight="1"/>
    <row r="122" spans="1:20" ht="45" customHeight="1"/>
    <row r="123" spans="1:20" ht="45" customHeight="1"/>
    <row r="124" spans="1:20" ht="45" customHeight="1"/>
    <row r="130" spans="1:19" s="113" customFormat="1" ht="37.5" hidden="1" customHeight="1">
      <c r="A130" s="110"/>
      <c r="B130" s="110"/>
      <c r="C130" s="110"/>
      <c r="D130" s="110"/>
      <c r="E130" s="110"/>
      <c r="F130" s="111"/>
      <c r="G130" s="111"/>
      <c r="H130" s="112"/>
      <c r="I130" s="111"/>
      <c r="J130" s="112"/>
      <c r="K130" s="112"/>
      <c r="M130" s="112"/>
      <c r="N130" s="112"/>
      <c r="O130" s="109" t="s">
        <v>211</v>
      </c>
      <c r="P130" s="109" t="s">
        <v>212</v>
      </c>
      <c r="Q130" s="114" t="s">
        <v>213</v>
      </c>
      <c r="R130" s="115" t="s">
        <v>214</v>
      </c>
      <c r="S130" s="111"/>
    </row>
    <row r="131" spans="1:19" s="113" customFormat="1" ht="37.5" hidden="1" customHeight="1">
      <c r="A131" s="110"/>
      <c r="B131" s="110"/>
      <c r="C131" s="110"/>
      <c r="D131" s="110"/>
      <c r="E131" s="110"/>
      <c r="F131" s="111"/>
      <c r="G131" s="111"/>
      <c r="H131" s="112"/>
      <c r="I131" s="111"/>
      <c r="J131" s="112"/>
      <c r="K131" s="112"/>
      <c r="M131" s="112"/>
      <c r="N131" s="109" t="s">
        <v>215</v>
      </c>
      <c r="O131" s="117"/>
      <c r="P131" s="116">
        <f>COUNTIF(P8:P102,"Core")</f>
        <v>0</v>
      </c>
      <c r="Q131" s="116">
        <f>COUNTIF(Q8:Q102,"Not Awarded - Major Non-compliance")</f>
        <v>0</v>
      </c>
      <c r="R131" s="118"/>
      <c r="S131" s="111"/>
    </row>
    <row r="132" spans="1:19" s="113" customFormat="1" ht="37.5" hidden="1" customHeight="1">
      <c r="A132" s="110"/>
      <c r="B132" s="110"/>
      <c r="C132" s="110"/>
      <c r="D132" s="110"/>
      <c r="E132" s="110"/>
      <c r="F132" s="111"/>
      <c r="G132" s="111"/>
      <c r="H132" s="112"/>
      <c r="I132" s="111"/>
      <c r="J132" s="112"/>
      <c r="K132" s="112"/>
      <c r="M132" s="112"/>
      <c r="N132" s="109" t="s">
        <v>216</v>
      </c>
      <c r="O132" s="116">
        <f>COUNTIF(O8:O102,"Stage 1")</f>
        <v>0</v>
      </c>
      <c r="P132" s="116">
        <f>COUNTIF(P8:P102,"Stage 1")</f>
        <v>0</v>
      </c>
      <c r="Q132" s="116">
        <f>COUNTIF(Q8:Q102,"Not Awarded - Major Non-compliance")</f>
        <v>0</v>
      </c>
      <c r="R132" s="109" t="str">
        <f>IF(Q132&gt;P132*0.5, "Go to Stage 2", "Assessment Complete")</f>
        <v>Assessment Complete</v>
      </c>
      <c r="S132" s="111"/>
    </row>
    <row r="133" spans="1:19" s="113" customFormat="1" ht="37.5" hidden="1" customHeight="1">
      <c r="A133" s="110"/>
      <c r="B133" s="110"/>
      <c r="C133" s="110"/>
      <c r="D133" s="110"/>
      <c r="E133" s="110"/>
      <c r="F133" s="111"/>
      <c r="G133" s="111"/>
      <c r="H133" s="112"/>
      <c r="I133" s="111"/>
      <c r="J133" s="112"/>
      <c r="K133" s="112"/>
      <c r="M133" s="112"/>
      <c r="N133" s="109" t="s">
        <v>217</v>
      </c>
      <c r="O133" s="116">
        <f>COUNTIF(O8:O102,"Stage 2")</f>
        <v>0</v>
      </c>
      <c r="P133" s="116">
        <f>COUNTIF(P8:P102,"Stage 2")</f>
        <v>0</v>
      </c>
      <c r="Q133" s="116">
        <f>COUNTIF(Q8:Q102,"Not Awarded - Major Non-compliance")</f>
        <v>0</v>
      </c>
      <c r="R133" s="109" t="str">
        <f>IF(AND(R132="Go to Stage 2", P133=0),R132,IF(Q133&gt;SUM(P132:P133)*0.5,"Go to Stage 3","Assessment Complete"))</f>
        <v>Assessment Complete</v>
      </c>
      <c r="S133" s="111"/>
    </row>
    <row r="134" spans="1:19" s="113" customFormat="1" ht="37.5" hidden="1" customHeight="1">
      <c r="A134" s="110"/>
      <c r="B134" s="110"/>
      <c r="C134" s="110"/>
      <c r="D134" s="110"/>
      <c r="E134" s="110"/>
      <c r="F134" s="111"/>
      <c r="G134" s="111"/>
      <c r="H134" s="112"/>
      <c r="I134" s="111"/>
      <c r="J134" s="112"/>
      <c r="K134" s="112"/>
      <c r="M134" s="112"/>
      <c r="N134" s="109" t="s">
        <v>218</v>
      </c>
      <c r="O134" s="116">
        <f>COUNTIF(O8:O102,"Stage 3")</f>
        <v>0</v>
      </c>
      <c r="P134" s="116">
        <f>COUNTIF(P8:P102,"Stage 3")</f>
        <v>0</v>
      </c>
      <c r="Q134" s="116">
        <f>COUNTIF(Q8:Q102,"Not Awarded - Major Non-compliance")</f>
        <v>0</v>
      </c>
      <c r="R134" s="118"/>
      <c r="S134" s="111"/>
    </row>
    <row r="135" spans="1:19" s="113" customFormat="1" ht="37.5" hidden="1" customHeight="1">
      <c r="A135" s="110"/>
      <c r="B135" s="110"/>
      <c r="C135" s="110"/>
      <c r="D135" s="110"/>
      <c r="E135" s="110"/>
      <c r="F135" s="111"/>
      <c r="G135" s="111"/>
      <c r="H135" s="112"/>
      <c r="I135" s="111"/>
      <c r="J135" s="112"/>
      <c r="K135" s="112"/>
      <c r="M135" s="112"/>
      <c r="N135" s="112"/>
      <c r="O135" s="119"/>
      <c r="P135" s="120"/>
      <c r="Q135" s="114">
        <f>COUNTIF(Q8:Q102,"Awarded - Compliant")+COUNTIF(Q8:Q102,"Awarded - Minor non-Compliance")+COUNTIF(Q8:Q102,"Not Awarded - Major non-compliance")</f>
        <v>0</v>
      </c>
      <c r="R135" s="109" t="str">
        <f>IF(R132="Assessment Complete",R132,IF(R133="Assessment Complete",R133,IF(P131&gt;=1,R133,"Assessment Complete")))</f>
        <v>Assessment Complete</v>
      </c>
      <c r="S135" s="111"/>
    </row>
    <row r="226" spans="2:2">
      <c r="B226" s="71" t="b">
        <v>0</v>
      </c>
    </row>
    <row r="227" spans="2:2">
      <c r="B227" s="71" t="b">
        <v>1</v>
      </c>
    </row>
  </sheetData>
  <sheetProtection algorithmName="SHA-512" hashValue="HeidLR1Z3GNh0qpUyuwLnNzloiHICeeGuSSunYLN6MVkr6ArhSgpGXkUauQafNwj6g7OdllgNMJLk1yt3Pb7mg==" saltValue="lbnrdWXb5EQSbA2/VO6NDQ==" spinCount="100000" sheet="1" objects="1" scenarios="1"/>
  <dataConsolidate/>
  <mergeCells count="58">
    <mergeCell ref="N115:N116"/>
    <mergeCell ref="F98:I98"/>
    <mergeCell ref="F99:F100"/>
    <mergeCell ref="G99:G100"/>
    <mergeCell ref="F105:I105"/>
    <mergeCell ref="J106:J110"/>
    <mergeCell ref="L106:L110"/>
    <mergeCell ref="F86:F88"/>
    <mergeCell ref="G86:G88"/>
    <mergeCell ref="F91:I91"/>
    <mergeCell ref="M91:N91"/>
    <mergeCell ref="Q91:R91"/>
    <mergeCell ref="F92:F95"/>
    <mergeCell ref="G92:G95"/>
    <mergeCell ref="L92:L94"/>
    <mergeCell ref="F73:F77"/>
    <mergeCell ref="G73:G77"/>
    <mergeCell ref="F81:F82"/>
    <mergeCell ref="G81:G82"/>
    <mergeCell ref="F83:F84"/>
    <mergeCell ref="G83:G84"/>
    <mergeCell ref="F51:I51"/>
    <mergeCell ref="F52:F61"/>
    <mergeCell ref="G52:G61"/>
    <mergeCell ref="H53:H61"/>
    <mergeCell ref="F65:F69"/>
    <mergeCell ref="G65:G69"/>
    <mergeCell ref="F41:F43"/>
    <mergeCell ref="G41:G43"/>
    <mergeCell ref="F44:F45"/>
    <mergeCell ref="G44:G45"/>
    <mergeCell ref="F46:F47"/>
    <mergeCell ref="G46:G47"/>
    <mergeCell ref="F31:F33"/>
    <mergeCell ref="G31:G33"/>
    <mergeCell ref="F34:F37"/>
    <mergeCell ref="G34:G37"/>
    <mergeCell ref="F38:F40"/>
    <mergeCell ref="G38:G40"/>
    <mergeCell ref="F20:F22"/>
    <mergeCell ref="G20:G22"/>
    <mergeCell ref="F23:F24"/>
    <mergeCell ref="G23:G24"/>
    <mergeCell ref="F27:I27"/>
    <mergeCell ref="F28:F30"/>
    <mergeCell ref="G28:G30"/>
    <mergeCell ref="F9:F13"/>
    <mergeCell ref="G9:G13"/>
    <mergeCell ref="F15:F17"/>
    <mergeCell ref="G15:G17"/>
    <mergeCell ref="F18:F19"/>
    <mergeCell ref="G18:G19"/>
    <mergeCell ref="F1:I1"/>
    <mergeCell ref="V1:X1"/>
    <mergeCell ref="V2:X3"/>
    <mergeCell ref="G3:H3"/>
    <mergeCell ref="G4:H4"/>
    <mergeCell ref="F7:I7"/>
  </mergeCells>
  <conditionalFormatting sqref="F99:J99 F100:K100">
    <cfRule type="expression" dxfId="64" priority="42">
      <formula>$B$100=TRUE</formula>
    </cfRule>
  </conditionalFormatting>
  <conditionalFormatting sqref="F81:K82">
    <cfRule type="expression" dxfId="63" priority="64">
      <formula>$G$80=$AB$83</formula>
    </cfRule>
  </conditionalFormatting>
  <conditionalFormatting sqref="F85:K85">
    <cfRule type="expression" dxfId="62" priority="63">
      <formula>$G$80=$AB$82</formula>
    </cfRule>
  </conditionalFormatting>
  <conditionalFormatting sqref="F101:K101">
    <cfRule type="expression" dxfId="61" priority="41">
      <formula>$B$101=TRUE</formula>
    </cfRule>
  </conditionalFormatting>
  <conditionalFormatting sqref="F102:K102">
    <cfRule type="expression" dxfId="60" priority="40">
      <formula>$B$102=TRUE</formula>
    </cfRule>
  </conditionalFormatting>
  <conditionalFormatting sqref="G26">
    <cfRule type="expression" dxfId="59" priority="49">
      <formula>#REF!=0</formula>
    </cfRule>
  </conditionalFormatting>
  <conditionalFormatting sqref="G62">
    <cfRule type="expression" dxfId="58" priority="53">
      <formula>#REF!=0</formula>
    </cfRule>
  </conditionalFormatting>
  <conditionalFormatting sqref="H67 H66:J66 H68:J69">
    <cfRule type="expression" dxfId="57" priority="10">
      <formula>$G$52=$AB$52</formula>
    </cfRule>
  </conditionalFormatting>
  <conditionalFormatting sqref="H65:I65">
    <cfRule type="expression" dxfId="55" priority="5">
      <formula>$G$52=$AB$52</formula>
    </cfRule>
    <cfRule type="expression" dxfId="56" priority="6">
      <formula>$G$52=$AB$59</formula>
    </cfRule>
    <cfRule type="expression" dxfId="54" priority="7">
      <formula>$G$52=$AB$54</formula>
    </cfRule>
    <cfRule type="expression" dxfId="53" priority="8">
      <formula>$G$52=$AB$53</formula>
    </cfRule>
  </conditionalFormatting>
  <conditionalFormatting sqref="H86:I86 H87 J87:K87">
    <cfRule type="expression" dxfId="52" priority="55">
      <formula>$G$86=$V$88</formula>
    </cfRule>
  </conditionalFormatting>
  <conditionalFormatting sqref="H23:J23">
    <cfRule type="expression" dxfId="51" priority="22">
      <formula>$G$23=$I$24</formula>
    </cfRule>
  </conditionalFormatting>
  <conditionalFormatting sqref="H24:J24">
    <cfRule type="expression" dxfId="50" priority="23">
      <formula>$G$23=$I$23</formula>
    </cfRule>
  </conditionalFormatting>
  <conditionalFormatting sqref="H26:J26">
    <cfRule type="expression" dxfId="49" priority="54">
      <formula>#REF!=0</formula>
    </cfRule>
  </conditionalFormatting>
  <conditionalFormatting sqref="H66:J66 H67 H68:J69">
    <cfRule type="expression" dxfId="48" priority="11">
      <formula>$G$52=$AB$59</formula>
    </cfRule>
    <cfRule type="expression" dxfId="47" priority="12">
      <formula>$G$52=$AB$54</formula>
    </cfRule>
    <cfRule type="expression" dxfId="46" priority="13">
      <formula>$G$52=$AB$53</formula>
    </cfRule>
  </conditionalFormatting>
  <conditionalFormatting sqref="H67:J67">
    <cfRule type="expression" dxfId="45" priority="9">
      <formula>$B$67=TRUE</formula>
    </cfRule>
  </conditionalFormatting>
  <conditionalFormatting sqref="H73:J73">
    <cfRule type="expression" dxfId="44" priority="61">
      <formula>$G$73=$AB$74</formula>
    </cfRule>
  </conditionalFormatting>
  <conditionalFormatting sqref="H74:J74">
    <cfRule type="expression" dxfId="43" priority="62">
      <formula>$B$74=TRUE</formula>
    </cfRule>
  </conditionalFormatting>
  <conditionalFormatting sqref="H74:J77">
    <cfRule type="expression" dxfId="42" priority="18">
      <formula>$G$73=$AB$73</formula>
    </cfRule>
  </conditionalFormatting>
  <conditionalFormatting sqref="H75:J75">
    <cfRule type="expression" dxfId="41" priority="39">
      <formula>$B$75=TRUE</formula>
    </cfRule>
  </conditionalFormatting>
  <conditionalFormatting sqref="H76:J76">
    <cfRule type="expression" dxfId="40" priority="38">
      <formula>$B$76=TRUE</formula>
    </cfRule>
  </conditionalFormatting>
  <conditionalFormatting sqref="H28:K28">
    <cfRule type="expression" dxfId="39" priority="34">
      <formula>$B$28=TRUE</formula>
    </cfRule>
  </conditionalFormatting>
  <conditionalFormatting sqref="H29:K29">
    <cfRule type="expression" dxfId="38" priority="33">
      <formula>$B$29=TRUE</formula>
    </cfRule>
  </conditionalFormatting>
  <conditionalFormatting sqref="H30:K30">
    <cfRule type="expression" dxfId="37" priority="32">
      <formula>$B$30=TRUE</formula>
    </cfRule>
  </conditionalFormatting>
  <conditionalFormatting sqref="H31:K31">
    <cfRule type="expression" dxfId="36" priority="31">
      <formula>$B$31=TRUE</formula>
    </cfRule>
  </conditionalFormatting>
  <conditionalFormatting sqref="H32:K32">
    <cfRule type="expression" dxfId="35" priority="30">
      <formula>$B$32=TRUE</formula>
    </cfRule>
  </conditionalFormatting>
  <conditionalFormatting sqref="H33:K33">
    <cfRule type="expression" dxfId="34" priority="29">
      <formula>$B$33=TRUE</formula>
    </cfRule>
  </conditionalFormatting>
  <conditionalFormatting sqref="H35:K35">
    <cfRule type="expression" dxfId="33" priority="28">
      <formula>$B$35=TRUE</formula>
    </cfRule>
  </conditionalFormatting>
  <conditionalFormatting sqref="H36:K36">
    <cfRule type="expression" dxfId="32" priority="27">
      <formula>$B$36=TRUE</formula>
    </cfRule>
  </conditionalFormatting>
  <conditionalFormatting sqref="H37:K37">
    <cfRule type="expression" dxfId="31" priority="46">
      <formula>$B$37=TRUE</formula>
    </cfRule>
  </conditionalFormatting>
  <conditionalFormatting sqref="H39:K39">
    <cfRule type="expression" dxfId="30" priority="45">
      <formula>$B$39=TRUE</formula>
    </cfRule>
  </conditionalFormatting>
  <conditionalFormatting sqref="H40:K40">
    <cfRule type="expression" dxfId="29" priority="44">
      <formula>$B$40=TRUE</formula>
    </cfRule>
  </conditionalFormatting>
  <conditionalFormatting sqref="H41:K41">
    <cfRule type="expression" dxfId="28" priority="26">
      <formula>$B$41=TRUE</formula>
    </cfRule>
  </conditionalFormatting>
  <conditionalFormatting sqref="H42:K42">
    <cfRule type="expression" dxfId="27" priority="25">
      <formula>$B$42=TRUE</formula>
    </cfRule>
  </conditionalFormatting>
  <conditionalFormatting sqref="H43:K43">
    <cfRule type="expression" dxfId="26" priority="24">
      <formula>$B$43=TRUE</formula>
    </cfRule>
  </conditionalFormatting>
  <conditionalFormatting sqref="H45:K45">
    <cfRule type="expression" dxfId="25" priority="43">
      <formula>$B$45=TRUE</formula>
    </cfRule>
  </conditionalFormatting>
  <conditionalFormatting sqref="H46:K46">
    <cfRule type="expression" dxfId="24" priority="48">
      <formula>$G$46=$I$47</formula>
    </cfRule>
  </conditionalFormatting>
  <conditionalFormatting sqref="H47:K47">
    <cfRule type="expression" dxfId="23" priority="47">
      <formula>$G$46=$I$46</formula>
    </cfRule>
  </conditionalFormatting>
  <conditionalFormatting sqref="H65:K65">
    <cfRule type="expression" dxfId="22" priority="3">
      <formula>$G$65=$AA$67</formula>
    </cfRule>
  </conditionalFormatting>
  <conditionalFormatting sqref="H66:K69">
    <cfRule type="expression" dxfId="21" priority="4">
      <formula>$G$65=$AA$66</formula>
    </cfRule>
  </conditionalFormatting>
  <conditionalFormatting sqref="H83:K83">
    <cfRule type="expression" dxfId="20" priority="36">
      <formula>$B$83=TRUE</formula>
    </cfRule>
  </conditionalFormatting>
  <conditionalFormatting sqref="H84:K84">
    <cfRule type="expression" dxfId="19" priority="37">
      <formula>$B$84=TRUE</formula>
    </cfRule>
  </conditionalFormatting>
  <conditionalFormatting sqref="H88:K88">
    <cfRule type="expression" dxfId="18" priority="65">
      <formula>$G$86=$AB$89</formula>
    </cfRule>
  </conditionalFormatting>
  <conditionalFormatting sqref="H94:K94 H95 J95:K95">
    <cfRule type="expression" dxfId="17" priority="35">
      <formula>$B$94=TRUE</formula>
    </cfRule>
  </conditionalFormatting>
  <conditionalFormatting sqref="I95">
    <cfRule type="expression" dxfId="16" priority="21">
      <formula>$B$93=TRUE</formula>
    </cfRule>
  </conditionalFormatting>
  <conditionalFormatting sqref="I59:J59">
    <cfRule type="expression" dxfId="15" priority="19">
      <formula>$B$59=TRUE</formula>
    </cfRule>
  </conditionalFormatting>
  <conditionalFormatting sqref="I54:K58">
    <cfRule type="expression" dxfId="14" priority="20">
      <formula>$B$54=TRUE</formula>
    </cfRule>
  </conditionalFormatting>
  <conditionalFormatting sqref="I56:K56">
    <cfRule type="expression" dxfId="13" priority="16">
      <formula>$B$56=TRUE</formula>
    </cfRule>
  </conditionalFormatting>
  <conditionalFormatting sqref="I57:K57">
    <cfRule type="expression" dxfId="12" priority="15">
      <formula>$B$57=TRUE</formula>
    </cfRule>
  </conditionalFormatting>
  <conditionalFormatting sqref="I58:K58">
    <cfRule type="expression" dxfId="11" priority="14">
      <formula>$B$58=TRUE</formula>
    </cfRule>
  </conditionalFormatting>
  <conditionalFormatting sqref="J53 J60:J61">
    <cfRule type="expression" dxfId="7" priority="57">
      <formula>$G$52=$AB$52</formula>
    </cfRule>
    <cfRule type="expression" dxfId="10" priority="58">
      <formula>$G$52=$AB$59</formula>
    </cfRule>
    <cfRule type="expression" dxfId="9" priority="59">
      <formula>$G$52=$AB$54</formula>
    </cfRule>
    <cfRule type="expression" dxfId="8" priority="60">
      <formula>$G$52=$AB$53</formula>
    </cfRule>
  </conditionalFormatting>
  <conditionalFormatting sqref="J65">
    <cfRule type="expression" dxfId="6" priority="2">
      <formula>$G$73=$AB$74</formula>
    </cfRule>
  </conditionalFormatting>
  <conditionalFormatting sqref="K21:K22">
    <cfRule type="expression" dxfId="5" priority="51">
      <formula>$G$20=$I$21</formula>
    </cfRule>
  </conditionalFormatting>
  <conditionalFormatting sqref="K23:K24">
    <cfRule type="expression" dxfId="4" priority="52">
      <formula>$G$23=$I$23</formula>
    </cfRule>
  </conditionalFormatting>
  <conditionalFormatting sqref="K54">
    <cfRule type="expression" dxfId="3" priority="17">
      <formula>$B$54=TRUE</formula>
    </cfRule>
  </conditionalFormatting>
  <conditionalFormatting sqref="K92">
    <cfRule type="expression" dxfId="2" priority="50">
      <formula>$G$52=#REF!</formula>
    </cfRule>
  </conditionalFormatting>
  <conditionalFormatting sqref="S8:S24 S28:S48 S52:S61 S73:S77 S81:S88 S92:S95 S99:S102 S106:S110">
    <cfRule type="expression" dxfId="1" priority="56">
      <formula>Q8=$AG$8</formula>
    </cfRule>
  </conditionalFormatting>
  <conditionalFormatting sqref="S65:S69">
    <cfRule type="expression" dxfId="0" priority="1">
      <formula>Q65=$AG$8</formula>
    </cfRule>
  </conditionalFormatting>
  <dataValidations count="21">
    <dataValidation type="list" allowBlank="1" showErrorMessage="1" promptTitle="Selection Required" prompt="Please indicate the project's desired pathway." sqref="G65" xr:uid="{75E6957E-46C6-4FE0-8E8B-2494C5CBB67D}">
      <formula1>$AA$66:$AA$67</formula1>
    </dataValidation>
    <dataValidation allowBlank="1" showErrorMessage="1" promptTitle="Selection Required" prompt="Please indicate the project's desired pathway." sqref="G52 G86:G88" xr:uid="{4AFBB537-3B13-4579-8DB2-91CFF3D2D2D1}"/>
    <dataValidation type="decimal" operator="lessThanOrEqual" allowBlank="1" showInputMessage="1" showErrorMessage="1" sqref="K28:K33 K35:K37 K111 K100:K102 K39:K48 K56:K61 K73:K77 K92:K95 K87:K88 K81:K85 K53:K54 K65:K69" xr:uid="{4EF04691-0767-4FDD-A093-D4BC40E78FD6}">
      <formula1>J28</formula1>
    </dataValidation>
    <dataValidation type="list" allowBlank="1" showInputMessage="1" showErrorMessage="1" sqref="G63" xr:uid="{90F57937-8A08-4022-8F1F-3D3DC5BAE198}">
      <formula1>#REF!</formula1>
    </dataValidation>
    <dataValidation type="decimal" allowBlank="1" showInputMessage="1" showErrorMessage="1" sqref="K19 K8 K21:K24 K10:K17" xr:uid="{C1022B5A-84D9-4328-8B91-271A980AACF4}">
      <formula1>0</formula1>
      <formula2>J8</formula2>
    </dataValidation>
    <dataValidation type="list" allowBlank="1" showInputMessage="1" showErrorMessage="1" sqref="G79" xr:uid="{76E78F84-768B-44FF-A5D2-B21F7AAAFB56}">
      <formula1>$T$73:$T$74</formula1>
    </dataValidation>
    <dataValidation type="decimal" operator="lessThanOrEqual" allowBlank="1" showInputMessage="1" showErrorMessage="1" sqref="K106:K110" xr:uid="{84CA10F6-0A5D-40C1-BC14-19EF59665253}">
      <formula1>10</formula1>
    </dataValidation>
    <dataValidation type="list" allowBlank="1" showInputMessage="1" showErrorMessage="1" promptTitle="Selection Required" prompt="Please indicate the project's desired pathway." sqref="G46:G47" xr:uid="{E93F47E1-25E7-4707-907F-E73432A62BFB}">
      <formula1>$I$46:$I$47</formula1>
    </dataValidation>
    <dataValidation type="list" allowBlank="1" showInputMessage="1" showErrorMessage="1" sqref="F23:F24" xr:uid="{B2C1F5F8-A0D5-4EE7-B229-1DA9F94DD301}">
      <formula1>$I$23:$I$24</formula1>
    </dataValidation>
    <dataValidation type="list" allowBlank="1" showInputMessage="1" showErrorMessage="1" promptTitle="Selection Required" prompt="Please indicate the project's desired pathway." sqref="G23:G24" xr:uid="{F35DA4F7-68DD-4928-BBF2-727CADC961C0}">
      <formula1>$I$23:$I$24</formula1>
    </dataValidation>
    <dataValidation type="list" allowBlank="1" showInputMessage="1" showErrorMessage="1" sqref="P99:P102 P8:P24 P81:P88 P73:P77 P52:P61 P28:P48 P92:P95 P65:P69" xr:uid="{D532DE10-CDF7-43A1-A60A-09B03BDA7549}">
      <formula1>$AG$11:$AG$14</formula1>
    </dataValidation>
    <dataValidation type="list" allowBlank="1" showInputMessage="1" showErrorMessage="1" sqref="O106:P110" xr:uid="{537C4728-C50D-4B06-80DB-B4673C7CA8E7}">
      <formula1>$AG$12</formula1>
    </dataValidation>
    <dataValidation type="list" allowBlank="1" showInputMessage="1" showErrorMessage="1" sqref="Q92:Q95 Q106:Q110 Q8:Q24 Q52:Q61 Q65:Q69 Q73:Q77 Q81:Q88 Q99:Q102 Q28:Q48" xr:uid="{0A4B043B-8979-400B-8C9C-0724D8FA5050}">
      <formula1>$AG$6:$AG$8</formula1>
    </dataValidation>
    <dataValidation type="list" allowBlank="1" showInputMessage="1" showErrorMessage="1" sqref="O99:O102 O8:O24 O28:O48 O52:O61 O73:O77 O81:O88 O92:O95 O65:O69" xr:uid="{AAFBFA30-D2B4-48E6-BF9D-7389290FE3E8}">
      <formula1>$AG$12:$AG$14</formula1>
    </dataValidation>
    <dataValidation type="list" allowBlank="1" showInputMessage="1" showErrorMessage="1" sqref="G71" xr:uid="{F9FBEE7C-F269-4ECD-A194-BD672F0F8EFF}">
      <formula1>$AB$64:$AB$64</formula1>
    </dataValidation>
    <dataValidation type="list" allowBlank="1" showInputMessage="1" showErrorMessage="1" promptTitle="Selection required " prompt="Please indicate the project's desired pathway." sqref="I66" xr:uid="{BD8EB104-4ACD-4916-8E79-217898820FEA}">
      <formula1>$AB$64:$AB$66</formula1>
    </dataValidation>
    <dataValidation type="list" allowBlank="1" showInputMessage="1" showErrorMessage="1" promptTitle="Selection Required" prompt="Please indicate the project's desired pathway." sqref="G73:G77" xr:uid="{823A4BE7-5DAE-4C62-9C3C-A3561CD08FA1}">
      <formula1>$AB$73:$AB$74</formula1>
    </dataValidation>
    <dataValidation allowBlank="1" showInputMessage="1" showErrorMessage="1" promptTitle="Selection Required" prompt="For the Materials category, either the 'Life Cycle Assessment' OR 'Sustainable Products' pathway must be selected." sqref="G80" xr:uid="{5CCABB4D-DA4C-4914-B923-B7F7AF54D9D8}"/>
    <dataValidation type="list" allowBlank="1" showInputMessage="1" showErrorMessage="1" promptTitle="Selection required" prompt="Please indicate the project's desired pathway." sqref="I87" xr:uid="{7C1579A8-E649-4CE7-A5CD-07A63CEFCC63}">
      <formula1>"Percentage Benchmark,Fixed Benchmark"</formula1>
    </dataValidation>
    <dataValidation type="list" allowBlank="1" showInputMessage="1" showErrorMessage="1" sqref="K9 K99 K86 K52 K38 K34 K20 K18" xr:uid="{9D4D2EE4-3D9E-4009-A802-3C8E458DDA7F}">
      <formula1>$AH$6:$AH$7</formula1>
    </dataValidation>
    <dataValidation type="list" allowBlank="1" showInputMessage="1" showErrorMessage="1" sqref="K55" xr:uid="{65842824-CAEC-444C-8829-1B9433B42E7F}">
      <formula1>$AH$5:$AH$7</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locked="0" defaultSize="0" autoFill="0" autoLine="0" autoPict="0">
                <anchor moveWithCells="1">
                  <from>
                    <xdr:col>4</xdr:col>
                    <xdr:colOff>69850</xdr:colOff>
                    <xdr:row>36</xdr:row>
                    <xdr:rowOff>177800</xdr:rowOff>
                  </from>
                  <to>
                    <xdr:col>5</xdr:col>
                    <xdr:colOff>298450</xdr:colOff>
                    <xdr:row>36</xdr:row>
                    <xdr:rowOff>381000</xdr:rowOff>
                  </to>
                </anchor>
              </controlPr>
            </control>
          </mc:Choice>
        </mc:AlternateContent>
        <mc:AlternateContent xmlns:mc="http://schemas.openxmlformats.org/markup-compatibility/2006">
          <mc:Choice Requires="x14">
            <control shapeId="48130" r:id="rId5" name="Check Box 2">
              <controlPr locked="0" defaultSize="0" autoFill="0" autoLine="0" autoPict="0">
                <anchor moveWithCells="1">
                  <from>
                    <xdr:col>4</xdr:col>
                    <xdr:colOff>69850</xdr:colOff>
                    <xdr:row>38</xdr:row>
                    <xdr:rowOff>177800</xdr:rowOff>
                  </from>
                  <to>
                    <xdr:col>5</xdr:col>
                    <xdr:colOff>298450</xdr:colOff>
                    <xdr:row>38</xdr:row>
                    <xdr:rowOff>381000</xdr:rowOff>
                  </to>
                </anchor>
              </controlPr>
            </control>
          </mc:Choice>
        </mc:AlternateContent>
        <mc:AlternateContent xmlns:mc="http://schemas.openxmlformats.org/markup-compatibility/2006">
          <mc:Choice Requires="x14">
            <control shapeId="48131" r:id="rId6" name="Check Box 3">
              <controlPr locked="0" defaultSize="0" autoFill="0" autoLine="0" autoPict="0">
                <anchor moveWithCells="1">
                  <from>
                    <xdr:col>4</xdr:col>
                    <xdr:colOff>69850</xdr:colOff>
                    <xdr:row>39</xdr:row>
                    <xdr:rowOff>177800</xdr:rowOff>
                  </from>
                  <to>
                    <xdr:col>5</xdr:col>
                    <xdr:colOff>279400</xdr:colOff>
                    <xdr:row>39</xdr:row>
                    <xdr:rowOff>381000</xdr:rowOff>
                  </to>
                </anchor>
              </controlPr>
            </control>
          </mc:Choice>
        </mc:AlternateContent>
        <mc:AlternateContent xmlns:mc="http://schemas.openxmlformats.org/markup-compatibility/2006">
          <mc:Choice Requires="x14">
            <control shapeId="48132" r:id="rId7" name="Check Box 4">
              <controlPr locked="0" defaultSize="0" autoFill="0" autoLine="0" autoPict="0">
                <anchor moveWithCells="1">
                  <from>
                    <xdr:col>4</xdr:col>
                    <xdr:colOff>38100</xdr:colOff>
                    <xdr:row>44</xdr:row>
                    <xdr:rowOff>139700</xdr:rowOff>
                  </from>
                  <to>
                    <xdr:col>5</xdr:col>
                    <xdr:colOff>260350</xdr:colOff>
                    <xdr:row>44</xdr:row>
                    <xdr:rowOff>342900</xdr:rowOff>
                  </to>
                </anchor>
              </controlPr>
            </control>
          </mc:Choice>
        </mc:AlternateContent>
        <mc:AlternateContent xmlns:mc="http://schemas.openxmlformats.org/markup-compatibility/2006">
          <mc:Choice Requires="x14">
            <control shapeId="48133" r:id="rId8" name="Check Box 5">
              <controlPr locked="0" defaultSize="0" autoFill="0" autoLine="0" autoPict="0">
                <anchor moveWithCells="1">
                  <from>
                    <xdr:col>4</xdr:col>
                    <xdr:colOff>69850</xdr:colOff>
                    <xdr:row>82</xdr:row>
                    <xdr:rowOff>177800</xdr:rowOff>
                  </from>
                  <to>
                    <xdr:col>5</xdr:col>
                    <xdr:colOff>298450</xdr:colOff>
                    <xdr:row>82</xdr:row>
                    <xdr:rowOff>381000</xdr:rowOff>
                  </to>
                </anchor>
              </controlPr>
            </control>
          </mc:Choice>
        </mc:AlternateContent>
        <mc:AlternateContent xmlns:mc="http://schemas.openxmlformats.org/markup-compatibility/2006">
          <mc:Choice Requires="x14">
            <control shapeId="48134" r:id="rId9" name="Check Box 6">
              <controlPr locked="0" defaultSize="0" autoFill="0" autoLine="0" autoPict="0">
                <anchor moveWithCells="1">
                  <from>
                    <xdr:col>4</xdr:col>
                    <xdr:colOff>69850</xdr:colOff>
                    <xdr:row>100</xdr:row>
                    <xdr:rowOff>177800</xdr:rowOff>
                  </from>
                  <to>
                    <xdr:col>5</xdr:col>
                    <xdr:colOff>298450</xdr:colOff>
                    <xdr:row>100</xdr:row>
                    <xdr:rowOff>381000</xdr:rowOff>
                  </to>
                </anchor>
              </controlPr>
            </control>
          </mc:Choice>
        </mc:AlternateContent>
        <mc:AlternateContent xmlns:mc="http://schemas.openxmlformats.org/markup-compatibility/2006">
          <mc:Choice Requires="x14">
            <control shapeId="48135" r:id="rId10" name="Check Box 7">
              <controlPr locked="0" defaultSize="0" autoFill="0" autoLine="0" autoPict="0">
                <anchor moveWithCells="1">
                  <from>
                    <xdr:col>4</xdr:col>
                    <xdr:colOff>69850</xdr:colOff>
                    <xdr:row>99</xdr:row>
                    <xdr:rowOff>177800</xdr:rowOff>
                  </from>
                  <to>
                    <xdr:col>5</xdr:col>
                    <xdr:colOff>298450</xdr:colOff>
                    <xdr:row>99</xdr:row>
                    <xdr:rowOff>381000</xdr:rowOff>
                  </to>
                </anchor>
              </controlPr>
            </control>
          </mc:Choice>
        </mc:AlternateContent>
        <mc:AlternateContent xmlns:mc="http://schemas.openxmlformats.org/markup-compatibility/2006">
          <mc:Choice Requires="x14">
            <control shapeId="48136" r:id="rId11" name="Check Box 8">
              <controlPr locked="0" defaultSize="0" autoFill="0" autoLine="0" autoPict="0">
                <anchor moveWithCells="1">
                  <from>
                    <xdr:col>4</xdr:col>
                    <xdr:colOff>69850</xdr:colOff>
                    <xdr:row>101</xdr:row>
                    <xdr:rowOff>177800</xdr:rowOff>
                  </from>
                  <to>
                    <xdr:col>5</xdr:col>
                    <xdr:colOff>298450</xdr:colOff>
                    <xdr:row>101</xdr:row>
                    <xdr:rowOff>381000</xdr:rowOff>
                  </to>
                </anchor>
              </controlPr>
            </control>
          </mc:Choice>
        </mc:AlternateContent>
        <mc:AlternateContent xmlns:mc="http://schemas.openxmlformats.org/markup-compatibility/2006">
          <mc:Choice Requires="x14">
            <control shapeId="48137" r:id="rId12" name="Check Box 9">
              <controlPr locked="0" defaultSize="0" autoFill="0" autoLine="0" autoPict="0">
                <anchor moveWithCells="1">
                  <from>
                    <xdr:col>4</xdr:col>
                    <xdr:colOff>69850</xdr:colOff>
                    <xdr:row>73</xdr:row>
                    <xdr:rowOff>177800</xdr:rowOff>
                  </from>
                  <to>
                    <xdr:col>5</xdr:col>
                    <xdr:colOff>298450</xdr:colOff>
                    <xdr:row>73</xdr:row>
                    <xdr:rowOff>381000</xdr:rowOff>
                  </to>
                </anchor>
              </controlPr>
            </control>
          </mc:Choice>
        </mc:AlternateContent>
        <mc:AlternateContent xmlns:mc="http://schemas.openxmlformats.org/markup-compatibility/2006">
          <mc:Choice Requires="x14">
            <control shapeId="48138" r:id="rId13" name="Check Box 10">
              <controlPr locked="0" defaultSize="0" autoFill="0" autoLine="0" autoPict="0">
                <anchor moveWithCells="1">
                  <from>
                    <xdr:col>4</xdr:col>
                    <xdr:colOff>69850</xdr:colOff>
                    <xdr:row>74</xdr:row>
                    <xdr:rowOff>177800</xdr:rowOff>
                  </from>
                  <to>
                    <xdr:col>5</xdr:col>
                    <xdr:colOff>298450</xdr:colOff>
                    <xdr:row>74</xdr:row>
                    <xdr:rowOff>381000</xdr:rowOff>
                  </to>
                </anchor>
              </controlPr>
            </control>
          </mc:Choice>
        </mc:AlternateContent>
        <mc:AlternateContent xmlns:mc="http://schemas.openxmlformats.org/markup-compatibility/2006">
          <mc:Choice Requires="x14">
            <control shapeId="48139" r:id="rId14" name="Check Box 11">
              <controlPr locked="0" defaultSize="0" autoFill="0" autoLine="0" autoPict="0">
                <anchor moveWithCells="1">
                  <from>
                    <xdr:col>4</xdr:col>
                    <xdr:colOff>69850</xdr:colOff>
                    <xdr:row>75</xdr:row>
                    <xdr:rowOff>177800</xdr:rowOff>
                  </from>
                  <to>
                    <xdr:col>5</xdr:col>
                    <xdr:colOff>298450</xdr:colOff>
                    <xdr:row>75</xdr:row>
                    <xdr:rowOff>381000</xdr:rowOff>
                  </to>
                </anchor>
              </controlPr>
            </control>
          </mc:Choice>
        </mc:AlternateContent>
        <mc:AlternateContent xmlns:mc="http://schemas.openxmlformats.org/markup-compatibility/2006">
          <mc:Choice Requires="x14">
            <control shapeId="48140" r:id="rId15" name="Check Box 12">
              <controlPr locked="0" defaultSize="0" autoFill="0" autoLine="0" autoPict="0">
                <anchor moveWithCells="1">
                  <from>
                    <xdr:col>4</xdr:col>
                    <xdr:colOff>69850</xdr:colOff>
                    <xdr:row>83</xdr:row>
                    <xdr:rowOff>177800</xdr:rowOff>
                  </from>
                  <to>
                    <xdr:col>5</xdr:col>
                    <xdr:colOff>298450</xdr:colOff>
                    <xdr:row>83</xdr:row>
                    <xdr:rowOff>381000</xdr:rowOff>
                  </to>
                </anchor>
              </controlPr>
            </control>
          </mc:Choice>
        </mc:AlternateContent>
        <mc:AlternateContent xmlns:mc="http://schemas.openxmlformats.org/markup-compatibility/2006">
          <mc:Choice Requires="x14">
            <control shapeId="48141" r:id="rId16" name="Check Box 13">
              <controlPr locked="0" defaultSize="0" autoFill="0" autoLine="0" autoPict="0">
                <anchor moveWithCells="1">
                  <from>
                    <xdr:col>4</xdr:col>
                    <xdr:colOff>69850</xdr:colOff>
                    <xdr:row>66</xdr:row>
                    <xdr:rowOff>177800</xdr:rowOff>
                  </from>
                  <to>
                    <xdr:col>5</xdr:col>
                    <xdr:colOff>298450</xdr:colOff>
                    <xdr:row>66</xdr:row>
                    <xdr:rowOff>381000</xdr:rowOff>
                  </to>
                </anchor>
              </controlPr>
            </control>
          </mc:Choice>
        </mc:AlternateContent>
        <mc:AlternateContent xmlns:mc="http://schemas.openxmlformats.org/markup-compatibility/2006">
          <mc:Choice Requires="x14">
            <control shapeId="48142" r:id="rId17" name="Check Box 14">
              <controlPr locked="0" defaultSize="0" autoFill="0" autoLine="0" autoPict="0">
                <anchor moveWithCells="1">
                  <from>
                    <xdr:col>4</xdr:col>
                    <xdr:colOff>69850</xdr:colOff>
                    <xdr:row>27</xdr:row>
                    <xdr:rowOff>177800</xdr:rowOff>
                  </from>
                  <to>
                    <xdr:col>5</xdr:col>
                    <xdr:colOff>298450</xdr:colOff>
                    <xdr:row>27</xdr:row>
                    <xdr:rowOff>381000</xdr:rowOff>
                  </to>
                </anchor>
              </controlPr>
            </control>
          </mc:Choice>
        </mc:AlternateContent>
        <mc:AlternateContent xmlns:mc="http://schemas.openxmlformats.org/markup-compatibility/2006">
          <mc:Choice Requires="x14">
            <control shapeId="48143" r:id="rId18" name="Check Box 15">
              <controlPr locked="0" defaultSize="0" autoFill="0" autoLine="0" autoPict="0">
                <anchor moveWithCells="1">
                  <from>
                    <xdr:col>4</xdr:col>
                    <xdr:colOff>69850</xdr:colOff>
                    <xdr:row>28</xdr:row>
                    <xdr:rowOff>177800</xdr:rowOff>
                  </from>
                  <to>
                    <xdr:col>5</xdr:col>
                    <xdr:colOff>298450</xdr:colOff>
                    <xdr:row>28</xdr:row>
                    <xdr:rowOff>381000</xdr:rowOff>
                  </to>
                </anchor>
              </controlPr>
            </control>
          </mc:Choice>
        </mc:AlternateContent>
        <mc:AlternateContent xmlns:mc="http://schemas.openxmlformats.org/markup-compatibility/2006">
          <mc:Choice Requires="x14">
            <control shapeId="48144" r:id="rId19" name="Check Box 16">
              <controlPr locked="0" defaultSize="0" autoFill="0" autoLine="0" autoPict="0">
                <anchor moveWithCells="1">
                  <from>
                    <xdr:col>4</xdr:col>
                    <xdr:colOff>69850</xdr:colOff>
                    <xdr:row>29</xdr:row>
                    <xdr:rowOff>177800</xdr:rowOff>
                  </from>
                  <to>
                    <xdr:col>5</xdr:col>
                    <xdr:colOff>298450</xdr:colOff>
                    <xdr:row>29</xdr:row>
                    <xdr:rowOff>381000</xdr:rowOff>
                  </to>
                </anchor>
              </controlPr>
            </control>
          </mc:Choice>
        </mc:AlternateContent>
        <mc:AlternateContent xmlns:mc="http://schemas.openxmlformats.org/markup-compatibility/2006">
          <mc:Choice Requires="x14">
            <control shapeId="48145" r:id="rId20" name="Check Box 17">
              <controlPr locked="0" defaultSize="0" autoFill="0" autoLine="0" autoPict="0">
                <anchor moveWithCells="1">
                  <from>
                    <xdr:col>4</xdr:col>
                    <xdr:colOff>69850</xdr:colOff>
                    <xdr:row>30</xdr:row>
                    <xdr:rowOff>177800</xdr:rowOff>
                  </from>
                  <to>
                    <xdr:col>5</xdr:col>
                    <xdr:colOff>298450</xdr:colOff>
                    <xdr:row>30</xdr:row>
                    <xdr:rowOff>381000</xdr:rowOff>
                  </to>
                </anchor>
              </controlPr>
            </control>
          </mc:Choice>
        </mc:AlternateContent>
        <mc:AlternateContent xmlns:mc="http://schemas.openxmlformats.org/markup-compatibility/2006">
          <mc:Choice Requires="x14">
            <control shapeId="48146" r:id="rId21" name="Check Box 18">
              <controlPr locked="0" defaultSize="0" autoFill="0" autoLine="0" autoPict="0">
                <anchor moveWithCells="1">
                  <from>
                    <xdr:col>4</xdr:col>
                    <xdr:colOff>69850</xdr:colOff>
                    <xdr:row>31</xdr:row>
                    <xdr:rowOff>177800</xdr:rowOff>
                  </from>
                  <to>
                    <xdr:col>5</xdr:col>
                    <xdr:colOff>298450</xdr:colOff>
                    <xdr:row>31</xdr:row>
                    <xdr:rowOff>381000</xdr:rowOff>
                  </to>
                </anchor>
              </controlPr>
            </control>
          </mc:Choice>
        </mc:AlternateContent>
        <mc:AlternateContent xmlns:mc="http://schemas.openxmlformats.org/markup-compatibility/2006">
          <mc:Choice Requires="x14">
            <control shapeId="48147" r:id="rId22" name="Check Box 19">
              <controlPr locked="0" defaultSize="0" autoFill="0" autoLine="0" autoPict="0">
                <anchor moveWithCells="1">
                  <from>
                    <xdr:col>4</xdr:col>
                    <xdr:colOff>69850</xdr:colOff>
                    <xdr:row>32</xdr:row>
                    <xdr:rowOff>177800</xdr:rowOff>
                  </from>
                  <to>
                    <xdr:col>5</xdr:col>
                    <xdr:colOff>298450</xdr:colOff>
                    <xdr:row>32</xdr:row>
                    <xdr:rowOff>381000</xdr:rowOff>
                  </to>
                </anchor>
              </controlPr>
            </control>
          </mc:Choice>
        </mc:AlternateContent>
        <mc:AlternateContent xmlns:mc="http://schemas.openxmlformats.org/markup-compatibility/2006">
          <mc:Choice Requires="x14">
            <control shapeId="48148" r:id="rId23" name="Check Box 20">
              <controlPr locked="0" defaultSize="0" autoFill="0" autoLine="0" autoPict="0">
                <anchor moveWithCells="1">
                  <from>
                    <xdr:col>4</xdr:col>
                    <xdr:colOff>69850</xdr:colOff>
                    <xdr:row>34</xdr:row>
                    <xdr:rowOff>177800</xdr:rowOff>
                  </from>
                  <to>
                    <xdr:col>5</xdr:col>
                    <xdr:colOff>298450</xdr:colOff>
                    <xdr:row>34</xdr:row>
                    <xdr:rowOff>381000</xdr:rowOff>
                  </to>
                </anchor>
              </controlPr>
            </control>
          </mc:Choice>
        </mc:AlternateContent>
        <mc:AlternateContent xmlns:mc="http://schemas.openxmlformats.org/markup-compatibility/2006">
          <mc:Choice Requires="x14">
            <control shapeId="48149" r:id="rId24" name="Check Box 21">
              <controlPr locked="0" defaultSize="0" autoFill="0" autoLine="0" autoPict="0">
                <anchor moveWithCells="1">
                  <from>
                    <xdr:col>4</xdr:col>
                    <xdr:colOff>69850</xdr:colOff>
                    <xdr:row>35</xdr:row>
                    <xdr:rowOff>177800</xdr:rowOff>
                  </from>
                  <to>
                    <xdr:col>5</xdr:col>
                    <xdr:colOff>298450</xdr:colOff>
                    <xdr:row>35</xdr:row>
                    <xdr:rowOff>381000</xdr:rowOff>
                  </to>
                </anchor>
              </controlPr>
            </control>
          </mc:Choice>
        </mc:AlternateContent>
        <mc:AlternateContent xmlns:mc="http://schemas.openxmlformats.org/markup-compatibility/2006">
          <mc:Choice Requires="x14">
            <control shapeId="48150" r:id="rId25" name="Check Box 22">
              <controlPr locked="0" defaultSize="0" autoFill="0" autoLine="0" autoPict="0">
                <anchor moveWithCells="1">
                  <from>
                    <xdr:col>4</xdr:col>
                    <xdr:colOff>69850</xdr:colOff>
                    <xdr:row>40</xdr:row>
                    <xdr:rowOff>177800</xdr:rowOff>
                  </from>
                  <to>
                    <xdr:col>5</xdr:col>
                    <xdr:colOff>298450</xdr:colOff>
                    <xdr:row>40</xdr:row>
                    <xdr:rowOff>381000</xdr:rowOff>
                  </to>
                </anchor>
              </controlPr>
            </control>
          </mc:Choice>
        </mc:AlternateContent>
        <mc:AlternateContent xmlns:mc="http://schemas.openxmlformats.org/markup-compatibility/2006">
          <mc:Choice Requires="x14">
            <control shapeId="48151" r:id="rId26" name="Check Box 23">
              <controlPr locked="0" defaultSize="0" autoFill="0" autoLine="0" autoPict="0">
                <anchor moveWithCells="1">
                  <from>
                    <xdr:col>4</xdr:col>
                    <xdr:colOff>69850</xdr:colOff>
                    <xdr:row>41</xdr:row>
                    <xdr:rowOff>177800</xdr:rowOff>
                  </from>
                  <to>
                    <xdr:col>5</xdr:col>
                    <xdr:colOff>298450</xdr:colOff>
                    <xdr:row>41</xdr:row>
                    <xdr:rowOff>381000</xdr:rowOff>
                  </to>
                </anchor>
              </controlPr>
            </control>
          </mc:Choice>
        </mc:AlternateContent>
        <mc:AlternateContent xmlns:mc="http://schemas.openxmlformats.org/markup-compatibility/2006">
          <mc:Choice Requires="x14">
            <control shapeId="48152" r:id="rId27" name="Check Box 24">
              <controlPr locked="0" defaultSize="0" autoFill="0" autoLine="0" autoPict="0">
                <anchor moveWithCells="1">
                  <from>
                    <xdr:col>4</xdr:col>
                    <xdr:colOff>69850</xdr:colOff>
                    <xdr:row>42</xdr:row>
                    <xdr:rowOff>177800</xdr:rowOff>
                  </from>
                  <to>
                    <xdr:col>5</xdr:col>
                    <xdr:colOff>298450</xdr:colOff>
                    <xdr:row>42</xdr:row>
                    <xdr:rowOff>381000</xdr:rowOff>
                  </to>
                </anchor>
              </controlPr>
            </control>
          </mc:Choice>
        </mc:AlternateContent>
        <mc:AlternateContent xmlns:mc="http://schemas.openxmlformats.org/markup-compatibility/2006">
          <mc:Choice Requires="x14">
            <control shapeId="48153" r:id="rId28" name="Check Box 25">
              <controlPr locked="0" defaultSize="0" autoFill="0" autoLine="0" autoPict="0">
                <anchor moveWithCells="1">
                  <from>
                    <xdr:col>4</xdr:col>
                    <xdr:colOff>38100</xdr:colOff>
                    <xdr:row>53</xdr:row>
                    <xdr:rowOff>139700</xdr:rowOff>
                  </from>
                  <to>
                    <xdr:col>5</xdr:col>
                    <xdr:colOff>260350</xdr:colOff>
                    <xdr:row>53</xdr:row>
                    <xdr:rowOff>342900</xdr:rowOff>
                  </to>
                </anchor>
              </controlPr>
            </control>
          </mc:Choice>
        </mc:AlternateContent>
        <mc:AlternateContent xmlns:mc="http://schemas.openxmlformats.org/markup-compatibility/2006">
          <mc:Choice Requires="x14">
            <control shapeId="48154" r:id="rId29" name="Check Box 26">
              <controlPr locked="0" defaultSize="0" autoFill="0" autoLine="0" autoPict="0">
                <anchor moveWithCells="1">
                  <from>
                    <xdr:col>4</xdr:col>
                    <xdr:colOff>38100</xdr:colOff>
                    <xdr:row>58</xdr:row>
                    <xdr:rowOff>139700</xdr:rowOff>
                  </from>
                  <to>
                    <xdr:col>5</xdr:col>
                    <xdr:colOff>260350</xdr:colOff>
                    <xdr:row>58</xdr:row>
                    <xdr:rowOff>342900</xdr:rowOff>
                  </to>
                </anchor>
              </controlPr>
            </control>
          </mc:Choice>
        </mc:AlternateContent>
        <mc:AlternateContent xmlns:mc="http://schemas.openxmlformats.org/markup-compatibility/2006">
          <mc:Choice Requires="x14">
            <control shapeId="48155" r:id="rId30" name="Check Box 27">
              <controlPr locked="0" defaultSize="0" autoFill="0" autoLine="0" autoPict="0">
                <anchor moveWithCells="1">
                  <from>
                    <xdr:col>4</xdr:col>
                    <xdr:colOff>38100</xdr:colOff>
                    <xdr:row>55</xdr:row>
                    <xdr:rowOff>139700</xdr:rowOff>
                  </from>
                  <to>
                    <xdr:col>5</xdr:col>
                    <xdr:colOff>260350</xdr:colOff>
                    <xdr:row>55</xdr:row>
                    <xdr:rowOff>342900</xdr:rowOff>
                  </to>
                </anchor>
              </controlPr>
            </control>
          </mc:Choice>
        </mc:AlternateContent>
        <mc:AlternateContent xmlns:mc="http://schemas.openxmlformats.org/markup-compatibility/2006">
          <mc:Choice Requires="x14">
            <control shapeId="48156" r:id="rId31" name="Check Box 28">
              <controlPr locked="0" defaultSize="0" autoFill="0" autoLine="0" autoPict="0">
                <anchor moveWithCells="1">
                  <from>
                    <xdr:col>4</xdr:col>
                    <xdr:colOff>38100</xdr:colOff>
                    <xdr:row>56</xdr:row>
                    <xdr:rowOff>139700</xdr:rowOff>
                  </from>
                  <to>
                    <xdr:col>5</xdr:col>
                    <xdr:colOff>260350</xdr:colOff>
                    <xdr:row>56</xdr:row>
                    <xdr:rowOff>342900</xdr:rowOff>
                  </to>
                </anchor>
              </controlPr>
            </control>
          </mc:Choice>
        </mc:AlternateContent>
        <mc:AlternateContent xmlns:mc="http://schemas.openxmlformats.org/markup-compatibility/2006">
          <mc:Choice Requires="x14">
            <control shapeId="48157" r:id="rId32" name="Check Box 29">
              <controlPr locked="0" defaultSize="0" autoFill="0" autoLine="0" autoPict="0">
                <anchor moveWithCells="1">
                  <from>
                    <xdr:col>4</xdr:col>
                    <xdr:colOff>38100</xdr:colOff>
                    <xdr:row>57</xdr:row>
                    <xdr:rowOff>139700</xdr:rowOff>
                  </from>
                  <to>
                    <xdr:col>5</xdr:col>
                    <xdr:colOff>260350</xdr:colOff>
                    <xdr:row>57</xdr:row>
                    <xdr:rowOff>342900</xdr:rowOff>
                  </to>
                </anchor>
              </controlPr>
            </control>
          </mc:Choice>
        </mc:AlternateContent>
        <mc:AlternateContent xmlns:mc="http://schemas.openxmlformats.org/markup-compatibility/2006">
          <mc:Choice Requires="x14">
            <control shapeId="48158" r:id="rId33" name="Check Box 30">
              <controlPr locked="0" defaultSize="0" autoFill="0" autoLine="0" autoPict="0">
                <anchor moveWithCells="1">
                  <from>
                    <xdr:col>4</xdr:col>
                    <xdr:colOff>69850</xdr:colOff>
                    <xdr:row>66</xdr:row>
                    <xdr:rowOff>177800</xdr:rowOff>
                  </from>
                  <to>
                    <xdr:col>5</xdr:col>
                    <xdr:colOff>298450</xdr:colOff>
                    <xdr:row>66</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017D-8FDA-4333-95AF-39AFF2B5704E}">
  <sheetPr>
    <pageSetUpPr fitToPage="1"/>
  </sheetPr>
  <dimension ref="A1:AL227"/>
  <sheetViews>
    <sheetView topLeftCell="E1" zoomScale="70" zoomScaleNormal="70" workbookViewId="0">
      <pane ySplit="6" topLeftCell="A7" activePane="bottomLeft" state="frozen"/>
      <selection activeCell="H44" sqref="H44"/>
      <selection pane="bottomLeft" activeCell="G73" sqref="G73:G77"/>
    </sheetView>
  </sheetViews>
  <sheetFormatPr defaultColWidth="9" defaultRowHeight="14"/>
  <cols>
    <col min="1" max="1" width="8.33203125" style="138" hidden="1" customWidth="1"/>
    <col min="2" max="4" width="8.33203125" style="71" hidden="1" customWidth="1"/>
    <col min="5" max="5" width="8.33203125" style="71" customWidth="1"/>
    <col min="6" max="6" width="24" style="19" customWidth="1"/>
    <col min="7" max="7" width="48.08203125" style="19" customWidth="1"/>
    <col min="8" max="8" width="9.58203125" style="75" customWidth="1"/>
    <col min="9" max="9" width="46.58203125" style="19" customWidth="1"/>
    <col min="10" max="10" width="15.33203125" style="75" customWidth="1"/>
    <col min="11" max="11" width="14" style="75" customWidth="1"/>
    <col min="12" max="12" width="14" style="77" customWidth="1"/>
    <col min="13" max="14" width="14" style="75" customWidth="1"/>
    <col min="15" max="16" width="14" style="75" hidden="1" customWidth="1"/>
    <col min="17" max="17" width="22" style="75" customWidth="1"/>
    <col min="18" max="18" width="9" style="77" customWidth="1"/>
    <col min="19" max="19" width="83.6640625" style="19" customWidth="1"/>
    <col min="20" max="20" width="9" style="77"/>
    <col min="21" max="21" width="9" style="77" hidden="1" customWidth="1"/>
    <col min="22" max="22" width="8.58203125" style="77" hidden="1" customWidth="1"/>
    <col min="23" max="26" width="54.58203125" style="77" hidden="1" customWidth="1"/>
    <col min="27" max="38" width="9" style="77" hidden="1" customWidth="1"/>
    <col min="39" max="39" width="9" style="77" customWidth="1"/>
    <col min="40" max="16384" width="9" style="77"/>
  </cols>
  <sheetData>
    <row r="1" spans="1:34" ht="45" customHeight="1">
      <c r="A1" s="138" t="s">
        <v>48</v>
      </c>
      <c r="B1" s="71" t="s">
        <v>48</v>
      </c>
      <c r="F1" s="283" t="s">
        <v>122</v>
      </c>
      <c r="G1" s="284"/>
      <c r="H1" s="284"/>
      <c r="I1" s="284"/>
      <c r="J1" s="73"/>
      <c r="K1" s="73"/>
      <c r="L1" s="74"/>
      <c r="O1" s="75" t="s">
        <v>48</v>
      </c>
      <c r="P1" s="75" t="s">
        <v>48</v>
      </c>
      <c r="Q1" s="73"/>
      <c r="R1" s="76"/>
      <c r="T1" s="76"/>
      <c r="V1" s="275" t="s">
        <v>243</v>
      </c>
      <c r="W1" s="276"/>
      <c r="X1" s="276"/>
      <c r="Y1" s="77" t="s">
        <v>48</v>
      </c>
    </row>
    <row r="2" spans="1:34" ht="30.75" customHeight="1">
      <c r="F2" s="46"/>
      <c r="G2" s="47"/>
      <c r="H2" s="47"/>
      <c r="I2" s="47"/>
      <c r="J2" s="43"/>
      <c r="K2" s="73"/>
      <c r="L2" s="74"/>
      <c r="Q2" s="73"/>
      <c r="R2" s="76"/>
      <c r="T2" s="76"/>
      <c r="V2" s="277" t="s">
        <v>248</v>
      </c>
      <c r="W2" s="278"/>
      <c r="X2" s="279"/>
    </row>
    <row r="3" spans="1:34" ht="45" customHeight="1">
      <c r="F3" s="33" t="s">
        <v>63</v>
      </c>
      <c r="G3" s="285"/>
      <c r="H3" s="286"/>
      <c r="I3" s="78"/>
      <c r="J3" s="79" t="s">
        <v>146</v>
      </c>
      <c r="K3" s="79" t="s">
        <v>192</v>
      </c>
      <c r="M3" s="79" t="s">
        <v>73</v>
      </c>
      <c r="N3" s="79" t="s">
        <v>108</v>
      </c>
      <c r="O3" s="70"/>
      <c r="P3" s="70"/>
      <c r="Q3" s="81"/>
      <c r="R3" s="82"/>
      <c r="T3" s="83"/>
      <c r="V3" s="280"/>
      <c r="W3" s="281"/>
      <c r="X3" s="282"/>
    </row>
    <row r="4" spans="1:34" ht="45" customHeight="1">
      <c r="F4" s="34" t="s">
        <v>107</v>
      </c>
      <c r="G4" s="287" t="str">
        <f>IF(K4&gt;=75,"6 Stars - World Excellence",IF(K4&gt;=60,"5 Star - Australian Excellence",IF(K4&gt;=45,"4 Star - Best Practice","")))</f>
        <v/>
      </c>
      <c r="H4" s="288"/>
      <c r="I4" s="84"/>
      <c r="J4" s="40">
        <f>J114</f>
        <v>100</v>
      </c>
      <c r="K4" s="64">
        <f>K117</f>
        <v>0</v>
      </c>
      <c r="M4" s="64">
        <f>M114</f>
        <v>0</v>
      </c>
      <c r="N4" s="64">
        <f>N114</f>
        <v>0</v>
      </c>
      <c r="O4" s="43"/>
      <c r="P4" s="121" t="str">
        <f>R135</f>
        <v>Assessment Complete</v>
      </c>
      <c r="R4" s="122"/>
      <c r="S4" s="12"/>
      <c r="T4" s="83"/>
    </row>
    <row r="5" spans="1:34" ht="17.25" customHeight="1">
      <c r="G5" s="85"/>
      <c r="H5" s="73"/>
      <c r="I5" s="85"/>
      <c r="J5" s="73"/>
      <c r="K5" s="73"/>
      <c r="L5" s="80"/>
      <c r="M5" s="73"/>
      <c r="N5" s="73"/>
      <c r="O5" s="73"/>
      <c r="P5" s="73"/>
      <c r="Q5" s="73"/>
      <c r="R5" s="76"/>
      <c r="S5" s="13"/>
      <c r="T5" s="76"/>
      <c r="AH5" s="77" t="s">
        <v>267</v>
      </c>
    </row>
    <row r="6" spans="1:34" ht="45" customHeight="1">
      <c r="E6" s="108" t="s">
        <v>190</v>
      </c>
      <c r="F6" s="86" t="s">
        <v>13</v>
      </c>
      <c r="G6" s="86" t="s">
        <v>44</v>
      </c>
      <c r="H6" s="79" t="s">
        <v>64</v>
      </c>
      <c r="I6" s="86" t="s">
        <v>14</v>
      </c>
      <c r="J6" s="79" t="s">
        <v>49</v>
      </c>
      <c r="K6" s="79" t="s">
        <v>15</v>
      </c>
      <c r="L6" s="87"/>
      <c r="M6" s="79" t="s">
        <v>105</v>
      </c>
      <c r="N6" s="79" t="s">
        <v>109</v>
      </c>
      <c r="O6" s="79" t="s">
        <v>209</v>
      </c>
      <c r="P6" s="79" t="s">
        <v>210</v>
      </c>
      <c r="Q6" s="79" t="s">
        <v>41</v>
      </c>
      <c r="R6" s="19"/>
      <c r="S6" s="79" t="s">
        <v>106</v>
      </c>
      <c r="T6" s="76"/>
      <c r="V6" s="175" t="s">
        <v>244</v>
      </c>
      <c r="W6" s="175" t="s">
        <v>245</v>
      </c>
      <c r="X6" s="175" t="s">
        <v>246</v>
      </c>
      <c r="Y6" s="175" t="s">
        <v>247</v>
      </c>
      <c r="Z6" s="175" t="s">
        <v>250</v>
      </c>
      <c r="AG6" s="65" t="s">
        <v>219</v>
      </c>
      <c r="AH6" s="77" t="s">
        <v>86</v>
      </c>
    </row>
    <row r="7" spans="1:34" ht="45" customHeight="1">
      <c r="E7" s="45"/>
      <c r="F7" s="245" t="s">
        <v>0</v>
      </c>
      <c r="G7" s="245"/>
      <c r="H7" s="245"/>
      <c r="I7" s="245"/>
      <c r="J7" s="45">
        <f>SUM(J8:J24)</f>
        <v>13</v>
      </c>
      <c r="K7" s="45"/>
      <c r="L7" s="87"/>
      <c r="M7" s="45"/>
      <c r="N7" s="45"/>
      <c r="O7" s="45"/>
      <c r="P7" s="45"/>
      <c r="Q7" s="45"/>
      <c r="R7" s="19"/>
      <c r="S7" s="45"/>
      <c r="T7" s="76"/>
      <c r="V7" s="175" t="s">
        <v>249</v>
      </c>
      <c r="W7" s="175" t="s">
        <v>251</v>
      </c>
      <c r="X7" s="175" t="s">
        <v>252</v>
      </c>
      <c r="Y7" s="175"/>
      <c r="Z7" s="175"/>
      <c r="AG7" s="65" t="s">
        <v>220</v>
      </c>
      <c r="AH7" s="77" t="s">
        <v>87</v>
      </c>
    </row>
    <row r="8" spans="1:34" ht="45" customHeight="1">
      <c r="E8" s="155"/>
      <c r="F8" s="156" t="s">
        <v>17</v>
      </c>
      <c r="G8" s="157" t="s">
        <v>170</v>
      </c>
      <c r="H8" s="158">
        <v>1</v>
      </c>
      <c r="I8" s="157" t="s">
        <v>20</v>
      </c>
      <c r="J8" s="159">
        <v>1</v>
      </c>
      <c r="K8" s="49"/>
      <c r="L8" s="88"/>
      <c r="M8" s="89" t="str">
        <f t="shared" ref="M8:M24" si="0">IF(OR(Q8=$AG$6,Q8=$AG$7),K8,"")</f>
        <v/>
      </c>
      <c r="N8" s="89" t="str">
        <f t="shared" ref="N8:N24" si="1">IF(Q8=$AG$8,K8,"")</f>
        <v/>
      </c>
      <c r="O8" s="89"/>
      <c r="P8" s="89"/>
      <c r="Q8" s="183"/>
      <c r="R8" s="145"/>
      <c r="S8" s="184"/>
      <c r="T8" s="76"/>
      <c r="V8" s="187"/>
      <c r="W8" s="187"/>
      <c r="X8" s="187"/>
      <c r="Y8" s="187"/>
      <c r="Z8" s="187"/>
      <c r="AG8" s="65" t="s">
        <v>221</v>
      </c>
    </row>
    <row r="9" spans="1:34" ht="45" customHeight="1">
      <c r="E9" s="155"/>
      <c r="F9" s="261" t="s">
        <v>18</v>
      </c>
      <c r="G9" s="248" t="s">
        <v>171</v>
      </c>
      <c r="H9" s="161">
        <v>2.1</v>
      </c>
      <c r="I9" s="160" t="s">
        <v>172</v>
      </c>
      <c r="J9" s="162" t="s">
        <v>230</v>
      </c>
      <c r="K9" s="50"/>
      <c r="L9" s="88"/>
      <c r="M9" s="89" t="str">
        <f t="shared" si="0"/>
        <v/>
      </c>
      <c r="N9" s="89" t="str">
        <f t="shared" si="1"/>
        <v/>
      </c>
      <c r="O9" s="89"/>
      <c r="P9" s="89"/>
      <c r="Q9" s="183"/>
      <c r="R9" s="145"/>
      <c r="S9" s="185"/>
      <c r="T9" s="76"/>
      <c r="V9" s="187"/>
      <c r="W9" s="187"/>
      <c r="X9" s="187"/>
      <c r="Y9" s="187"/>
      <c r="Z9" s="187"/>
      <c r="AG9" s="65"/>
    </row>
    <row r="10" spans="1:34" ht="45" customHeight="1">
      <c r="E10" s="155"/>
      <c r="F10" s="246"/>
      <c r="G10" s="270"/>
      <c r="H10" s="163">
        <v>2.2000000000000002</v>
      </c>
      <c r="I10" s="164" t="s">
        <v>21</v>
      </c>
      <c r="J10" s="165">
        <v>1</v>
      </c>
      <c r="K10" s="51"/>
      <c r="L10" s="88" t="str">
        <f t="shared" ref="L10:L17" si="2">IF(AND(K10&gt;0,$K$9&lt;&gt;$AH$6),"!","")</f>
        <v/>
      </c>
      <c r="M10" s="89" t="str">
        <f t="shared" si="0"/>
        <v/>
      </c>
      <c r="N10" s="89" t="str">
        <f t="shared" si="1"/>
        <v/>
      </c>
      <c r="O10" s="89"/>
      <c r="P10" s="89"/>
      <c r="Q10" s="183"/>
      <c r="R10" s="145"/>
      <c r="S10" s="185"/>
      <c r="T10" s="76"/>
      <c r="V10" s="187"/>
      <c r="W10" s="187"/>
      <c r="X10" s="187"/>
      <c r="Y10" s="187"/>
      <c r="Z10" s="187"/>
      <c r="AG10" s="65"/>
    </row>
    <row r="11" spans="1:34" ht="45" customHeight="1">
      <c r="E11" s="155"/>
      <c r="F11" s="246"/>
      <c r="G11" s="270"/>
      <c r="H11" s="163">
        <v>2.2999999999999998</v>
      </c>
      <c r="I11" s="157" t="s">
        <v>125</v>
      </c>
      <c r="J11" s="165">
        <v>1</v>
      </c>
      <c r="K11" s="51"/>
      <c r="L11" s="88" t="str">
        <f t="shared" si="2"/>
        <v/>
      </c>
      <c r="M11" s="89" t="str">
        <f t="shared" si="0"/>
        <v/>
      </c>
      <c r="N11" s="89" t="str">
        <f t="shared" si="1"/>
        <v/>
      </c>
      <c r="O11" s="89"/>
      <c r="P11" s="89"/>
      <c r="Q11" s="183"/>
      <c r="R11" s="145"/>
      <c r="S11" s="185"/>
      <c r="T11" s="76"/>
      <c r="V11" s="187"/>
      <c r="W11" s="187"/>
      <c r="X11" s="187"/>
      <c r="Y11" s="187"/>
      <c r="Z11" s="187"/>
      <c r="AG11" s="77" t="s">
        <v>215</v>
      </c>
    </row>
    <row r="12" spans="1:34" ht="45" customHeight="1">
      <c r="E12" s="155"/>
      <c r="F12" s="246"/>
      <c r="G12" s="270"/>
      <c r="H12" s="163">
        <v>2.4</v>
      </c>
      <c r="I12" s="157" t="s">
        <v>126</v>
      </c>
      <c r="J12" s="165">
        <v>1</v>
      </c>
      <c r="K12" s="51"/>
      <c r="L12" s="88" t="str">
        <f t="shared" si="2"/>
        <v/>
      </c>
      <c r="M12" s="89" t="str">
        <f t="shared" si="0"/>
        <v/>
      </c>
      <c r="N12" s="89" t="str">
        <f t="shared" si="1"/>
        <v/>
      </c>
      <c r="O12" s="89"/>
      <c r="P12" s="89"/>
      <c r="Q12" s="183"/>
      <c r="R12" s="145"/>
      <c r="S12" s="185"/>
      <c r="T12" s="76"/>
      <c r="V12" s="187"/>
      <c r="W12" s="187"/>
      <c r="X12" s="187"/>
      <c r="Y12" s="187"/>
      <c r="Z12" s="187"/>
      <c r="AG12" s="77" t="s">
        <v>216</v>
      </c>
    </row>
    <row r="13" spans="1:34" ht="45" customHeight="1">
      <c r="E13" s="155"/>
      <c r="F13" s="246"/>
      <c r="G13" s="270"/>
      <c r="H13" s="163">
        <v>2.5</v>
      </c>
      <c r="I13" s="164" t="s">
        <v>22</v>
      </c>
      <c r="J13" s="165">
        <v>1</v>
      </c>
      <c r="K13" s="51"/>
      <c r="L13" s="88" t="str">
        <f t="shared" si="2"/>
        <v/>
      </c>
      <c r="M13" s="89" t="str">
        <f t="shared" si="0"/>
        <v/>
      </c>
      <c r="N13" s="89" t="str">
        <f t="shared" si="1"/>
        <v/>
      </c>
      <c r="O13" s="89"/>
      <c r="P13" s="89"/>
      <c r="Q13" s="183"/>
      <c r="R13" s="145"/>
      <c r="S13" s="185"/>
      <c r="T13" s="76"/>
      <c r="V13" s="187"/>
      <c r="W13" s="187"/>
      <c r="X13" s="187"/>
      <c r="Y13" s="187"/>
      <c r="Z13" s="187"/>
      <c r="AG13" s="77" t="s">
        <v>217</v>
      </c>
    </row>
    <row r="14" spans="1:34" ht="78" customHeight="1">
      <c r="E14" s="155"/>
      <c r="F14" s="166" t="s">
        <v>123</v>
      </c>
      <c r="G14" s="167" t="s">
        <v>173</v>
      </c>
      <c r="H14" s="168">
        <v>3</v>
      </c>
      <c r="I14" s="157" t="s">
        <v>124</v>
      </c>
      <c r="J14" s="159">
        <v>1</v>
      </c>
      <c r="K14" s="51"/>
      <c r="L14" s="88" t="str">
        <f t="shared" si="2"/>
        <v/>
      </c>
      <c r="M14" s="89" t="str">
        <f t="shared" si="0"/>
        <v/>
      </c>
      <c r="N14" s="89" t="str">
        <f t="shared" si="1"/>
        <v/>
      </c>
      <c r="O14" s="89"/>
      <c r="P14" s="89"/>
      <c r="Q14" s="183"/>
      <c r="R14" s="145"/>
      <c r="S14" s="185"/>
      <c r="T14" s="76"/>
      <c r="V14" s="187"/>
      <c r="W14" s="187"/>
      <c r="X14" s="187"/>
      <c r="Y14" s="187"/>
      <c r="Z14" s="187"/>
      <c r="AG14" s="77" t="s">
        <v>218</v>
      </c>
    </row>
    <row r="15" spans="1:34" ht="45" customHeight="1">
      <c r="E15" s="155"/>
      <c r="F15" s="257" t="s">
        <v>39</v>
      </c>
      <c r="G15" s="247" t="s">
        <v>45</v>
      </c>
      <c r="H15" s="169">
        <v>4.0999999999999996</v>
      </c>
      <c r="I15" s="157" t="s">
        <v>174</v>
      </c>
      <c r="J15" s="159">
        <v>1</v>
      </c>
      <c r="K15" s="51"/>
      <c r="L15" s="88" t="str">
        <f t="shared" si="2"/>
        <v/>
      </c>
      <c r="M15" s="89" t="str">
        <f t="shared" si="0"/>
        <v/>
      </c>
      <c r="N15" s="89" t="str">
        <f t="shared" si="1"/>
        <v/>
      </c>
      <c r="O15" s="89"/>
      <c r="P15" s="89"/>
      <c r="Q15" s="183"/>
      <c r="R15" s="145"/>
      <c r="S15" s="185"/>
      <c r="T15" s="76"/>
      <c r="V15" s="187"/>
      <c r="W15" s="187"/>
      <c r="X15" s="187"/>
      <c r="Y15" s="187"/>
      <c r="Z15" s="187"/>
    </row>
    <row r="16" spans="1:34" ht="45" customHeight="1">
      <c r="E16" s="155"/>
      <c r="F16" s="258"/>
      <c r="G16" s="256"/>
      <c r="H16" s="169">
        <v>4.2</v>
      </c>
      <c r="I16" s="157" t="s">
        <v>175</v>
      </c>
      <c r="J16" s="159">
        <v>1</v>
      </c>
      <c r="K16" s="51"/>
      <c r="L16" s="88" t="str">
        <f t="shared" si="2"/>
        <v/>
      </c>
      <c r="M16" s="89" t="str">
        <f t="shared" si="0"/>
        <v/>
      </c>
      <c r="N16" s="89" t="str">
        <f t="shared" si="1"/>
        <v/>
      </c>
      <c r="O16" s="89"/>
      <c r="P16" s="89"/>
      <c r="Q16" s="183"/>
      <c r="R16" s="145"/>
      <c r="S16" s="185"/>
      <c r="T16" s="76"/>
      <c r="V16" s="187"/>
      <c r="W16" s="187"/>
      <c r="X16" s="187"/>
      <c r="Y16" s="187"/>
      <c r="Z16" s="187"/>
    </row>
    <row r="17" spans="1:26" ht="45" customHeight="1">
      <c r="E17" s="155"/>
      <c r="F17" s="260"/>
      <c r="G17" s="272"/>
      <c r="H17" s="169">
        <v>4.3</v>
      </c>
      <c r="I17" s="157" t="s">
        <v>127</v>
      </c>
      <c r="J17" s="159">
        <v>1</v>
      </c>
      <c r="K17" s="51"/>
      <c r="L17" s="88" t="str">
        <f t="shared" si="2"/>
        <v/>
      </c>
      <c r="M17" s="89" t="str">
        <f t="shared" si="0"/>
        <v/>
      </c>
      <c r="N17" s="89" t="str">
        <f t="shared" si="1"/>
        <v/>
      </c>
      <c r="O17" s="89"/>
      <c r="P17" s="89"/>
      <c r="Q17" s="183"/>
      <c r="R17" s="145"/>
      <c r="S17" s="185"/>
      <c r="T17" s="76"/>
      <c r="V17" s="187"/>
      <c r="W17" s="187"/>
      <c r="X17" s="187"/>
      <c r="Y17" s="187"/>
      <c r="Z17" s="187"/>
    </row>
    <row r="18" spans="1:26" ht="45" customHeight="1">
      <c r="E18" s="155"/>
      <c r="F18" s="246" t="s">
        <v>38</v>
      </c>
      <c r="G18" s="270" t="s">
        <v>46</v>
      </c>
      <c r="H18" s="169">
        <v>5.0999999999999996</v>
      </c>
      <c r="I18" s="157" t="s">
        <v>147</v>
      </c>
      <c r="J18" s="170" t="s">
        <v>230</v>
      </c>
      <c r="K18" s="50"/>
      <c r="L18" s="88"/>
      <c r="M18" s="89" t="str">
        <f t="shared" si="0"/>
        <v/>
      </c>
      <c r="N18" s="89" t="str">
        <f t="shared" si="1"/>
        <v/>
      </c>
      <c r="O18" s="89"/>
      <c r="P18" s="89"/>
      <c r="Q18" s="183"/>
      <c r="R18" s="145"/>
      <c r="S18" s="185"/>
      <c r="T18" s="76"/>
      <c r="V18" s="187"/>
      <c r="W18" s="187"/>
      <c r="X18" s="187"/>
      <c r="Y18" s="187"/>
      <c r="Z18" s="187"/>
    </row>
    <row r="19" spans="1:26" ht="45" customHeight="1">
      <c r="E19" s="155"/>
      <c r="F19" s="246"/>
      <c r="G19" s="270"/>
      <c r="H19" s="169">
        <v>5.2</v>
      </c>
      <c r="I19" s="157" t="s">
        <v>148</v>
      </c>
      <c r="J19" s="159">
        <v>1</v>
      </c>
      <c r="K19" s="51"/>
      <c r="L19" s="88" t="str">
        <f>IF(AND(K19&gt;0,$K$18&lt;&gt;$AH$6),"!","")</f>
        <v/>
      </c>
      <c r="M19" s="89" t="str">
        <f t="shared" si="0"/>
        <v/>
      </c>
      <c r="N19" s="89" t="str">
        <f t="shared" si="1"/>
        <v/>
      </c>
      <c r="O19" s="89"/>
      <c r="P19" s="89"/>
      <c r="Q19" s="183"/>
      <c r="R19" s="145"/>
      <c r="S19" s="185"/>
      <c r="T19" s="76"/>
      <c r="V19" s="187"/>
      <c r="W19" s="187"/>
      <c r="X19" s="187"/>
      <c r="Y19" s="187"/>
      <c r="Z19" s="187"/>
    </row>
    <row r="20" spans="1:26" ht="45" customHeight="1">
      <c r="E20" s="155"/>
      <c r="F20" s="257" t="s">
        <v>223</v>
      </c>
      <c r="G20" s="247" t="s">
        <v>111</v>
      </c>
      <c r="H20" s="169">
        <v>6.1</v>
      </c>
      <c r="I20" s="157" t="s">
        <v>149</v>
      </c>
      <c r="J20" s="170" t="s">
        <v>230</v>
      </c>
      <c r="K20" s="50"/>
      <c r="L20" s="88"/>
      <c r="M20" s="89" t="str">
        <f t="shared" si="0"/>
        <v/>
      </c>
      <c r="N20" s="89" t="str">
        <f t="shared" si="1"/>
        <v/>
      </c>
      <c r="O20" s="89"/>
      <c r="P20" s="89"/>
      <c r="Q20" s="183"/>
      <c r="R20" s="145"/>
      <c r="S20" s="185"/>
      <c r="T20" s="76"/>
      <c r="V20" s="187"/>
      <c r="W20" s="187"/>
      <c r="X20" s="187"/>
      <c r="Y20" s="187"/>
      <c r="Z20" s="187"/>
    </row>
    <row r="21" spans="1:26" ht="45" customHeight="1">
      <c r="E21" s="155"/>
      <c r="F21" s="258"/>
      <c r="G21" s="256"/>
      <c r="H21" s="169">
        <v>6.2</v>
      </c>
      <c r="I21" s="157" t="s">
        <v>150</v>
      </c>
      <c r="J21" s="171">
        <v>1</v>
      </c>
      <c r="K21" s="52"/>
      <c r="L21" s="88" t="str">
        <f>IF(AND(K21&gt;0,$K$20&lt;&gt;$AH$6),"!","")</f>
        <v/>
      </c>
      <c r="M21" s="89" t="str">
        <f t="shared" si="0"/>
        <v/>
      </c>
      <c r="N21" s="89" t="str">
        <f t="shared" si="1"/>
        <v/>
      </c>
      <c r="O21" s="89"/>
      <c r="P21" s="89"/>
      <c r="Q21" s="183"/>
      <c r="R21" s="145"/>
      <c r="S21" s="185"/>
      <c r="T21" s="76"/>
      <c r="V21" s="187"/>
      <c r="W21" s="187"/>
      <c r="X21" s="187"/>
      <c r="Y21" s="187"/>
      <c r="Z21" s="187"/>
    </row>
    <row r="22" spans="1:26" ht="45" customHeight="1">
      <c r="E22" s="155"/>
      <c r="F22" s="261"/>
      <c r="G22" s="248"/>
      <c r="H22" s="169">
        <v>6.3</v>
      </c>
      <c r="I22" s="157" t="s">
        <v>224</v>
      </c>
      <c r="J22" s="171">
        <v>1</v>
      </c>
      <c r="K22" s="52"/>
      <c r="L22" s="88" t="str">
        <f>IF(AND(K22&gt;0,$K$20&lt;&gt;$AH$6),"!","")</f>
        <v/>
      </c>
      <c r="M22" s="89" t="str">
        <f t="shared" si="0"/>
        <v/>
      </c>
      <c r="N22" s="89" t="str">
        <f t="shared" si="1"/>
        <v/>
      </c>
      <c r="O22" s="89"/>
      <c r="P22" s="89"/>
      <c r="Q22" s="183"/>
      <c r="R22" s="145"/>
      <c r="S22" s="185"/>
      <c r="T22" s="76"/>
      <c r="V22" s="187"/>
      <c r="W22" s="187"/>
      <c r="X22" s="187"/>
      <c r="Y22" s="187"/>
      <c r="Z22" s="187"/>
    </row>
    <row r="23" spans="1:26" ht="45" customHeight="1">
      <c r="E23" s="155"/>
      <c r="F23" s="253" t="s">
        <v>40</v>
      </c>
      <c r="G23" s="273" t="s">
        <v>233</v>
      </c>
      <c r="H23" s="172" t="s">
        <v>231</v>
      </c>
      <c r="I23" s="173" t="s">
        <v>232</v>
      </c>
      <c r="J23" s="174">
        <f>IF(G23=I23,1,0)</f>
        <v>0</v>
      </c>
      <c r="K23" s="52"/>
      <c r="L23" s="88"/>
      <c r="M23" s="89" t="str">
        <f t="shared" si="0"/>
        <v/>
      </c>
      <c r="N23" s="89" t="str">
        <f t="shared" si="1"/>
        <v/>
      </c>
      <c r="O23" s="89"/>
      <c r="P23" s="89"/>
      <c r="Q23" s="183"/>
      <c r="R23" s="145"/>
      <c r="S23" s="185"/>
      <c r="T23" s="76"/>
      <c r="V23" s="187"/>
      <c r="W23" s="187"/>
      <c r="X23" s="187"/>
      <c r="Y23" s="187"/>
      <c r="Z23" s="187"/>
    </row>
    <row r="24" spans="1:26" ht="45" customHeight="1">
      <c r="E24" s="155"/>
      <c r="F24" s="255"/>
      <c r="G24" s="274"/>
      <c r="H24" s="172" t="s">
        <v>234</v>
      </c>
      <c r="I24" s="173" t="s">
        <v>233</v>
      </c>
      <c r="J24" s="174">
        <f>IF(G23=I24,1,0)</f>
        <v>1</v>
      </c>
      <c r="K24" s="52"/>
      <c r="L24" s="88"/>
      <c r="M24" s="89" t="str">
        <f t="shared" si="0"/>
        <v/>
      </c>
      <c r="N24" s="89" t="str">
        <f t="shared" si="1"/>
        <v/>
      </c>
      <c r="O24" s="89"/>
      <c r="P24" s="89"/>
      <c r="Q24" s="183"/>
      <c r="R24" s="145"/>
      <c r="S24" s="186"/>
      <c r="T24" s="76"/>
      <c r="V24" s="187"/>
      <c r="W24" s="187"/>
      <c r="X24" s="187"/>
      <c r="Y24" s="187"/>
      <c r="Z24" s="187"/>
    </row>
    <row r="25" spans="1:26" ht="37.5" customHeight="1">
      <c r="E25" s="90"/>
      <c r="F25" s="90" t="s">
        <v>47</v>
      </c>
      <c r="G25" s="90"/>
      <c r="H25" s="91"/>
      <c r="I25" s="90"/>
      <c r="J25" s="91">
        <f>SUM(J8:J24)</f>
        <v>13</v>
      </c>
      <c r="K25" s="53">
        <f>SUM(K8:K24)</f>
        <v>0</v>
      </c>
      <c r="L25" s="88"/>
      <c r="M25" s="92">
        <f>SUM(M8:M24)</f>
        <v>0</v>
      </c>
      <c r="N25" s="92">
        <f>SUM(N8:N24)</f>
        <v>0</v>
      </c>
      <c r="O25" s="42"/>
      <c r="P25" s="42"/>
      <c r="Q25" s="42"/>
      <c r="R25" s="75"/>
      <c r="S25" s="105"/>
      <c r="T25" s="76"/>
    </row>
    <row r="26" spans="1:26" ht="45" customHeight="1">
      <c r="E26" s="77"/>
      <c r="F26" s="93"/>
      <c r="G26" s="95"/>
      <c r="H26" s="94"/>
      <c r="I26" s="95"/>
      <c r="J26" s="96"/>
      <c r="K26" s="54"/>
      <c r="L26" s="88"/>
      <c r="M26" s="97"/>
      <c r="R26" s="145"/>
      <c r="T26" s="76"/>
    </row>
    <row r="27" spans="1:26" ht="45" customHeight="1">
      <c r="E27" s="45"/>
      <c r="F27" s="245" t="s">
        <v>1</v>
      </c>
      <c r="G27" s="245"/>
      <c r="H27" s="245"/>
      <c r="I27" s="245"/>
      <c r="J27" s="45">
        <f>23-SUM(A28:A48)</f>
        <v>23</v>
      </c>
      <c r="K27" s="55"/>
      <c r="L27" s="88"/>
      <c r="M27" s="45"/>
      <c r="N27" s="45"/>
      <c r="O27" s="45"/>
      <c r="P27" s="45"/>
      <c r="Q27" s="45"/>
      <c r="R27" s="148"/>
      <c r="S27" s="125"/>
      <c r="T27" s="98"/>
      <c r="V27" s="177"/>
      <c r="W27" s="177"/>
      <c r="X27" s="177"/>
      <c r="Y27" s="177"/>
      <c r="Z27" s="177"/>
    </row>
    <row r="28" spans="1:26" ht="45" customHeight="1">
      <c r="A28" s="139">
        <f>IF($B$28=TRUE,1,0)</f>
        <v>0</v>
      </c>
      <c r="B28" s="67" t="b">
        <v>0</v>
      </c>
      <c r="C28" s="67"/>
      <c r="D28" s="67"/>
      <c r="E28" s="155"/>
      <c r="F28" s="246" t="s">
        <v>128</v>
      </c>
      <c r="G28" s="270" t="s">
        <v>67</v>
      </c>
      <c r="H28" s="165">
        <v>8.1</v>
      </c>
      <c r="I28" s="188" t="s">
        <v>23</v>
      </c>
      <c r="J28" s="165">
        <f>IF($B$28=FALSE,1,0)</f>
        <v>1</v>
      </c>
      <c r="K28" s="56"/>
      <c r="L28" s="88"/>
      <c r="M28" s="89" t="str">
        <f t="shared" ref="M28:M48" si="3">IF(OR(Q28=$AG$6,Q28=$AG$7),K28,"")</f>
        <v/>
      </c>
      <c r="N28" s="89" t="str">
        <f t="shared" ref="N28:N48" si="4">IF(Q28=$AG$8,K28,"")</f>
        <v/>
      </c>
      <c r="O28" s="89"/>
      <c r="P28" s="89"/>
      <c r="Q28" s="183"/>
      <c r="R28" s="145"/>
      <c r="S28" s="184"/>
      <c r="T28" s="76"/>
      <c r="V28" s="176"/>
      <c r="W28" s="176"/>
      <c r="X28" s="176"/>
      <c r="Y28" s="176"/>
      <c r="Z28" s="176"/>
    </row>
    <row r="29" spans="1:26" ht="45" customHeight="1">
      <c r="A29" s="139">
        <f>IF($B$29=TRUE,2,0)</f>
        <v>0</v>
      </c>
      <c r="B29" s="67" t="b">
        <v>0</v>
      </c>
      <c r="C29" s="67"/>
      <c r="D29" s="67"/>
      <c r="E29" s="155"/>
      <c r="F29" s="246"/>
      <c r="G29" s="270"/>
      <c r="H29" s="169">
        <v>8.1999999999999993</v>
      </c>
      <c r="I29" s="189" t="s">
        <v>177</v>
      </c>
      <c r="J29" s="190">
        <f>IF($B$29=FALSE,2,0)</f>
        <v>2</v>
      </c>
      <c r="K29" s="56"/>
      <c r="L29" s="88"/>
      <c r="M29" s="89" t="str">
        <f t="shared" si="3"/>
        <v/>
      </c>
      <c r="N29" s="89" t="str">
        <f t="shared" si="4"/>
        <v/>
      </c>
      <c r="O29" s="89"/>
      <c r="P29" s="89"/>
      <c r="Q29" s="183"/>
      <c r="R29" s="145"/>
      <c r="S29" s="185"/>
      <c r="T29" s="76"/>
      <c r="V29" s="176"/>
      <c r="W29" s="176"/>
      <c r="X29" s="176"/>
      <c r="Y29" s="176"/>
      <c r="Z29" s="176"/>
    </row>
    <row r="30" spans="1:26" ht="45" customHeight="1">
      <c r="A30" s="139">
        <f>IF($B$30=TRUE,1,0)</f>
        <v>0</v>
      </c>
      <c r="B30" s="67" t="b">
        <v>0</v>
      </c>
      <c r="C30" s="67"/>
      <c r="D30" s="67"/>
      <c r="E30" s="155"/>
      <c r="F30" s="246"/>
      <c r="G30" s="270"/>
      <c r="H30" s="169">
        <v>8.3000000000000007</v>
      </c>
      <c r="I30" s="189" t="s">
        <v>113</v>
      </c>
      <c r="J30" s="190">
        <f>IF($B$30=FALSE,1,0)</f>
        <v>1</v>
      </c>
      <c r="K30" s="56"/>
      <c r="L30" s="88"/>
      <c r="M30" s="89" t="str">
        <f t="shared" si="3"/>
        <v/>
      </c>
      <c r="N30" s="89" t="str">
        <f t="shared" si="4"/>
        <v/>
      </c>
      <c r="O30" s="89"/>
      <c r="P30" s="89"/>
      <c r="Q30" s="183"/>
      <c r="R30" s="145"/>
      <c r="S30" s="185"/>
      <c r="T30" s="76"/>
      <c r="V30" s="176"/>
      <c r="W30" s="176"/>
      <c r="X30" s="176"/>
      <c r="Y30" s="176"/>
      <c r="Z30" s="176"/>
    </row>
    <row r="31" spans="1:26" ht="45" customHeight="1">
      <c r="A31" s="139">
        <f>IF($B$31=TRUE,1,0)</f>
        <v>0</v>
      </c>
      <c r="B31" s="67" t="b">
        <v>0</v>
      </c>
      <c r="C31" s="67"/>
      <c r="D31" s="67"/>
      <c r="E31" s="155"/>
      <c r="F31" s="246" t="s">
        <v>8</v>
      </c>
      <c r="G31" s="270" t="s">
        <v>68</v>
      </c>
      <c r="H31" s="169">
        <v>9.1</v>
      </c>
      <c r="I31" s="189" t="s">
        <v>35</v>
      </c>
      <c r="J31" s="159">
        <f>IF($B$31=FALSE,1,0)</f>
        <v>1</v>
      </c>
      <c r="K31" s="56"/>
      <c r="L31" s="88"/>
      <c r="M31" s="89" t="str">
        <f t="shared" si="3"/>
        <v/>
      </c>
      <c r="N31" s="89" t="str">
        <f t="shared" si="4"/>
        <v/>
      </c>
      <c r="O31" s="89"/>
      <c r="P31" s="89"/>
      <c r="Q31" s="183"/>
      <c r="R31" s="145"/>
      <c r="S31" s="185"/>
      <c r="T31" s="76"/>
      <c r="V31" s="176"/>
      <c r="W31" s="176"/>
      <c r="X31" s="176"/>
      <c r="Y31" s="176"/>
      <c r="Z31" s="176"/>
    </row>
    <row r="32" spans="1:26" ht="45" customHeight="1">
      <c r="A32" s="139">
        <f>IF($B$32=TRUE,1,0)</f>
        <v>0</v>
      </c>
      <c r="B32" s="67" t="b">
        <v>0</v>
      </c>
      <c r="C32" s="67"/>
      <c r="D32" s="67"/>
      <c r="E32" s="155"/>
      <c r="F32" s="246"/>
      <c r="G32" s="270"/>
      <c r="H32" s="169">
        <v>9.1999999999999993</v>
      </c>
      <c r="I32" s="189" t="s">
        <v>37</v>
      </c>
      <c r="J32" s="159">
        <f>IF($B$32=FALSE,1,0)</f>
        <v>1</v>
      </c>
      <c r="K32" s="56"/>
      <c r="L32" s="88"/>
      <c r="M32" s="89" t="str">
        <f t="shared" si="3"/>
        <v/>
      </c>
      <c r="N32" s="89" t="str">
        <f t="shared" si="4"/>
        <v/>
      </c>
      <c r="O32" s="89"/>
      <c r="P32" s="89"/>
      <c r="Q32" s="183"/>
      <c r="R32" s="145"/>
      <c r="S32" s="185"/>
      <c r="T32" s="76"/>
      <c r="V32" s="176"/>
      <c r="W32" s="176"/>
      <c r="X32" s="176"/>
      <c r="Y32" s="176"/>
      <c r="Z32" s="176"/>
    </row>
    <row r="33" spans="1:26" ht="45" customHeight="1">
      <c r="A33" s="139">
        <f>IF($B$33=TRUE,1,0)</f>
        <v>0</v>
      </c>
      <c r="B33" s="67" t="b">
        <v>0</v>
      </c>
      <c r="C33" s="67"/>
      <c r="D33" s="67"/>
      <c r="E33" s="155"/>
      <c r="F33" s="246"/>
      <c r="G33" s="270"/>
      <c r="H33" s="169">
        <v>9.3000000000000007</v>
      </c>
      <c r="I33" s="189" t="s">
        <v>129</v>
      </c>
      <c r="J33" s="159">
        <f>IF($B$33=FALSE,1,0)</f>
        <v>1</v>
      </c>
      <c r="K33" s="56"/>
      <c r="L33" s="88"/>
      <c r="M33" s="89" t="str">
        <f t="shared" si="3"/>
        <v/>
      </c>
      <c r="N33" s="89" t="str">
        <f t="shared" si="4"/>
        <v/>
      </c>
      <c r="O33" s="89"/>
      <c r="P33" s="89"/>
      <c r="Q33" s="183"/>
      <c r="R33" s="145"/>
      <c r="S33" s="185"/>
      <c r="T33" s="76"/>
      <c r="V33" s="176"/>
      <c r="W33" s="176"/>
      <c r="X33" s="176"/>
      <c r="Y33" s="176"/>
      <c r="Z33" s="176"/>
    </row>
    <row r="34" spans="1:26" ht="45" customHeight="1">
      <c r="B34" s="67"/>
      <c r="C34" s="67"/>
      <c r="D34" s="67"/>
      <c r="E34" s="155"/>
      <c r="F34" s="246" t="s">
        <v>7</v>
      </c>
      <c r="G34" s="270" t="s">
        <v>69</v>
      </c>
      <c r="H34" s="169">
        <v>10.1</v>
      </c>
      <c r="I34" s="189" t="s">
        <v>31</v>
      </c>
      <c r="J34" s="170" t="s">
        <v>230</v>
      </c>
      <c r="K34" s="50"/>
      <c r="L34" s="88"/>
      <c r="M34" s="89" t="str">
        <f t="shared" si="3"/>
        <v/>
      </c>
      <c r="N34" s="89" t="str">
        <f t="shared" si="4"/>
        <v/>
      </c>
      <c r="O34" s="89"/>
      <c r="P34" s="89"/>
      <c r="Q34" s="183"/>
      <c r="R34" s="145"/>
      <c r="S34" s="185"/>
      <c r="T34" s="76"/>
      <c r="V34" s="176"/>
      <c r="W34" s="176"/>
      <c r="X34" s="176"/>
      <c r="Y34" s="176"/>
      <c r="Z34" s="176"/>
    </row>
    <row r="35" spans="1:26" ht="45" customHeight="1">
      <c r="A35" s="139">
        <f>IF($B$35=TRUE,1,0)</f>
        <v>0</v>
      </c>
      <c r="B35" s="67" t="b">
        <v>0</v>
      </c>
      <c r="C35" s="67"/>
      <c r="D35" s="67"/>
      <c r="E35" s="155"/>
      <c r="F35" s="246"/>
      <c r="G35" s="270"/>
      <c r="H35" s="169">
        <v>10.199999999999999</v>
      </c>
      <c r="I35" s="189" t="s">
        <v>24</v>
      </c>
      <c r="J35" s="159">
        <f>IF($B$35=FALSE,1,0)</f>
        <v>1</v>
      </c>
      <c r="K35" s="56"/>
      <c r="L35" s="88" t="str">
        <f>IF(AND(K35&gt;0,$K$34&lt;&gt;$AH$6),"!","")</f>
        <v/>
      </c>
      <c r="M35" s="89" t="str">
        <f t="shared" si="3"/>
        <v/>
      </c>
      <c r="N35" s="89" t="str">
        <f t="shared" si="4"/>
        <v/>
      </c>
      <c r="O35" s="89"/>
      <c r="P35" s="89"/>
      <c r="Q35" s="183"/>
      <c r="R35" s="145"/>
      <c r="S35" s="185"/>
      <c r="T35" s="76"/>
      <c r="V35" s="176"/>
      <c r="W35" s="176"/>
      <c r="X35" s="176"/>
      <c r="Y35" s="176"/>
      <c r="Z35" s="176"/>
    </row>
    <row r="36" spans="1:26" ht="45" customHeight="1">
      <c r="A36" s="139">
        <f>IF($B$36=TRUE,1,0)</f>
        <v>0</v>
      </c>
      <c r="B36" s="67" t="b">
        <v>0</v>
      </c>
      <c r="C36" s="67"/>
      <c r="D36" s="67"/>
      <c r="E36" s="155"/>
      <c r="F36" s="246"/>
      <c r="G36" s="270"/>
      <c r="H36" s="169">
        <v>10.3</v>
      </c>
      <c r="I36" s="189" t="s">
        <v>42</v>
      </c>
      <c r="J36" s="159">
        <f>IF($B$36=FALSE,1,0)</f>
        <v>1</v>
      </c>
      <c r="K36" s="56"/>
      <c r="L36" s="88" t="str">
        <f>IF(AND(K36&gt;0,$K$34&lt;&gt;$AH$6),"!","")</f>
        <v/>
      </c>
      <c r="M36" s="89" t="str">
        <f t="shared" si="3"/>
        <v/>
      </c>
      <c r="N36" s="89" t="str">
        <f t="shared" si="4"/>
        <v/>
      </c>
      <c r="O36" s="89"/>
      <c r="P36" s="89"/>
      <c r="Q36" s="183"/>
      <c r="R36" s="145"/>
      <c r="S36" s="185"/>
      <c r="T36" s="76"/>
      <c r="V36" s="176"/>
      <c r="W36" s="176"/>
      <c r="X36" s="176"/>
      <c r="Y36" s="176"/>
      <c r="Z36" s="176"/>
    </row>
    <row r="37" spans="1:26" ht="45" customHeight="1">
      <c r="A37" s="139">
        <f>IF($B$37=TRUE,1,0)</f>
        <v>0</v>
      </c>
      <c r="B37" s="67" t="b">
        <v>0</v>
      </c>
      <c r="C37" s="67"/>
      <c r="D37" s="67"/>
      <c r="E37" s="155"/>
      <c r="F37" s="246"/>
      <c r="G37" s="270"/>
      <c r="H37" s="169">
        <v>10.4</v>
      </c>
      <c r="I37" s="189" t="s">
        <v>176</v>
      </c>
      <c r="J37" s="159">
        <f>IF($B$37=FALSE,1,0)</f>
        <v>1</v>
      </c>
      <c r="K37" s="56"/>
      <c r="L37" s="88" t="str">
        <f>IF(AND(K37&gt;0,$K$34&lt;&gt;$AH$6),"!","")</f>
        <v/>
      </c>
      <c r="M37" s="89" t="str">
        <f t="shared" si="3"/>
        <v/>
      </c>
      <c r="N37" s="89" t="str">
        <f t="shared" si="4"/>
        <v/>
      </c>
      <c r="O37" s="89"/>
      <c r="P37" s="89"/>
      <c r="Q37" s="183"/>
      <c r="R37" s="145"/>
      <c r="S37" s="185"/>
      <c r="T37" s="76"/>
      <c r="V37" s="176"/>
      <c r="W37" s="176"/>
      <c r="X37" s="176"/>
      <c r="Y37" s="176"/>
      <c r="Z37" s="176"/>
    </row>
    <row r="38" spans="1:26" ht="45" customHeight="1">
      <c r="A38" s="139"/>
      <c r="B38" s="67"/>
      <c r="C38" s="67"/>
      <c r="D38" s="67"/>
      <c r="E38" s="155"/>
      <c r="F38" s="246" t="s">
        <v>19</v>
      </c>
      <c r="G38" s="270" t="s">
        <v>70</v>
      </c>
      <c r="H38" s="169">
        <v>11.1</v>
      </c>
      <c r="I38" s="189" t="s">
        <v>25</v>
      </c>
      <c r="J38" s="170" t="s">
        <v>230</v>
      </c>
      <c r="K38" s="50"/>
      <c r="L38" s="88"/>
      <c r="M38" s="89" t="str">
        <f t="shared" si="3"/>
        <v/>
      </c>
      <c r="N38" s="89" t="str">
        <f t="shared" si="4"/>
        <v/>
      </c>
      <c r="O38" s="89"/>
      <c r="P38" s="89"/>
      <c r="Q38" s="183"/>
      <c r="R38" s="145"/>
      <c r="S38" s="185"/>
      <c r="T38" s="76"/>
      <c r="V38" s="176"/>
      <c r="W38" s="176"/>
      <c r="X38" s="176"/>
      <c r="Y38" s="176"/>
      <c r="Z38" s="176"/>
    </row>
    <row r="39" spans="1:26" ht="45" customHeight="1">
      <c r="A39" s="139">
        <f>IF($B$39=TRUE,2,0)</f>
        <v>0</v>
      </c>
      <c r="B39" s="67" t="b">
        <v>0</v>
      </c>
      <c r="C39" s="67"/>
      <c r="D39" s="67"/>
      <c r="E39" s="155"/>
      <c r="F39" s="246"/>
      <c r="G39" s="270"/>
      <c r="H39" s="169">
        <v>11.2</v>
      </c>
      <c r="I39" s="189" t="s">
        <v>26</v>
      </c>
      <c r="J39" s="159">
        <f>IF($B$39=FALSE,2,0)</f>
        <v>2</v>
      </c>
      <c r="K39" s="56"/>
      <c r="L39" s="88" t="str">
        <f>IF(AND(K39&gt;0,$K$38&lt;&gt;$AH$6),"!","")</f>
        <v/>
      </c>
      <c r="M39" s="89" t="str">
        <f t="shared" si="3"/>
        <v/>
      </c>
      <c r="N39" s="89" t="str">
        <f t="shared" si="4"/>
        <v/>
      </c>
      <c r="O39" s="89"/>
      <c r="P39" s="89"/>
      <c r="Q39" s="183"/>
      <c r="R39" s="145"/>
      <c r="S39" s="185"/>
      <c r="T39" s="76"/>
      <c r="V39" s="176"/>
      <c r="W39" s="176"/>
      <c r="X39" s="176"/>
      <c r="Y39" s="176"/>
      <c r="Z39" s="176"/>
    </row>
    <row r="40" spans="1:26" ht="45" customHeight="1">
      <c r="A40" s="139">
        <f>IF($B$40=TRUE,1,0)</f>
        <v>0</v>
      </c>
      <c r="B40" s="67" t="b">
        <v>0</v>
      </c>
      <c r="C40" s="67"/>
      <c r="D40" s="67"/>
      <c r="E40" s="155"/>
      <c r="F40" s="246"/>
      <c r="G40" s="270"/>
      <c r="H40" s="169">
        <v>11.3</v>
      </c>
      <c r="I40" s="189" t="s">
        <v>27</v>
      </c>
      <c r="J40" s="159">
        <f>IF($B$40=FALSE,1,0)</f>
        <v>1</v>
      </c>
      <c r="K40" s="56"/>
      <c r="L40" s="88" t="str">
        <f>IF(AND(K40&gt;0,$K$38&lt;&gt;$AH$6),"!","")</f>
        <v/>
      </c>
      <c r="M40" s="89" t="str">
        <f t="shared" si="3"/>
        <v/>
      </c>
      <c r="N40" s="89" t="str">
        <f t="shared" si="4"/>
        <v/>
      </c>
      <c r="O40" s="89"/>
      <c r="P40" s="89"/>
      <c r="Q40" s="183"/>
      <c r="R40" s="145"/>
      <c r="S40" s="185"/>
      <c r="T40" s="76"/>
      <c r="V40" s="187"/>
      <c r="W40" s="187"/>
      <c r="X40" s="187"/>
      <c r="Y40" s="187"/>
      <c r="Z40" s="187"/>
    </row>
    <row r="41" spans="1:26" ht="45" customHeight="1">
      <c r="A41" s="139">
        <f>IF($B$41=TRUE,2,0)</f>
        <v>0</v>
      </c>
      <c r="B41" s="67" t="b">
        <v>0</v>
      </c>
      <c r="C41" s="67"/>
      <c r="D41" s="67"/>
      <c r="E41" s="155"/>
      <c r="F41" s="257" t="s">
        <v>130</v>
      </c>
      <c r="G41" s="247" t="s">
        <v>71</v>
      </c>
      <c r="H41" s="169">
        <v>12.1</v>
      </c>
      <c r="I41" s="189" t="s">
        <v>178</v>
      </c>
      <c r="J41" s="159">
        <f>IF($B$41=FALSE,2,0)</f>
        <v>2</v>
      </c>
      <c r="K41" s="56"/>
      <c r="L41" s="88"/>
      <c r="M41" s="89" t="str">
        <f t="shared" si="3"/>
        <v/>
      </c>
      <c r="N41" s="89" t="str">
        <f t="shared" si="4"/>
        <v/>
      </c>
      <c r="O41" s="89"/>
      <c r="P41" s="89"/>
      <c r="Q41" s="183"/>
      <c r="R41" s="145"/>
      <c r="S41" s="185"/>
      <c r="T41" s="76"/>
      <c r="V41" s="187"/>
      <c r="W41" s="187"/>
      <c r="X41" s="187"/>
      <c r="Y41" s="187"/>
      <c r="Z41" s="187"/>
    </row>
    <row r="42" spans="1:26" ht="45" customHeight="1">
      <c r="A42" s="139">
        <f>IF($B$42=TRUE,2,0)</f>
        <v>0</v>
      </c>
      <c r="B42" s="67" t="b">
        <v>0</v>
      </c>
      <c r="C42" s="67"/>
      <c r="D42" s="67"/>
      <c r="E42" s="155"/>
      <c r="F42" s="258"/>
      <c r="G42" s="256"/>
      <c r="H42" s="169">
        <v>12.2</v>
      </c>
      <c r="I42" s="189" t="s">
        <v>179</v>
      </c>
      <c r="J42" s="159">
        <f>IF($B$42=FALSE,2,0)</f>
        <v>2</v>
      </c>
      <c r="K42" s="56"/>
      <c r="L42" s="88"/>
      <c r="M42" s="89" t="str">
        <f t="shared" si="3"/>
        <v/>
      </c>
      <c r="N42" s="89" t="str">
        <f t="shared" si="4"/>
        <v/>
      </c>
      <c r="O42" s="89"/>
      <c r="P42" s="89"/>
      <c r="Q42" s="183"/>
      <c r="R42" s="145"/>
      <c r="S42" s="185"/>
      <c r="T42" s="76"/>
      <c r="V42" s="187"/>
      <c r="W42" s="187"/>
      <c r="X42" s="187"/>
      <c r="Y42" s="187"/>
      <c r="Z42" s="187"/>
    </row>
    <row r="43" spans="1:26" ht="45" customHeight="1">
      <c r="A43" s="139">
        <f>IF($B$43=TRUE,2,0)</f>
        <v>0</v>
      </c>
      <c r="B43" s="67" t="b">
        <v>0</v>
      </c>
      <c r="C43" s="67"/>
      <c r="D43" s="67"/>
      <c r="E43" s="155"/>
      <c r="F43" s="260"/>
      <c r="G43" s="272"/>
      <c r="H43" s="169">
        <v>12.3</v>
      </c>
      <c r="I43" s="189" t="s">
        <v>151</v>
      </c>
      <c r="J43" s="159">
        <f>IF($B$43=FALSE,2,0)</f>
        <v>2</v>
      </c>
      <c r="K43" s="56"/>
      <c r="L43" s="88"/>
      <c r="M43" s="89" t="str">
        <f t="shared" si="3"/>
        <v/>
      </c>
      <c r="N43" s="89" t="str">
        <f t="shared" si="4"/>
        <v/>
      </c>
      <c r="O43" s="89"/>
      <c r="P43" s="89"/>
      <c r="Q43" s="183"/>
      <c r="R43" s="145"/>
      <c r="S43" s="185"/>
      <c r="T43" s="76"/>
      <c r="V43" s="187"/>
      <c r="W43" s="187"/>
      <c r="X43" s="187"/>
      <c r="Y43" s="187"/>
      <c r="Z43" s="187"/>
    </row>
    <row r="44" spans="1:26" ht="45" customHeight="1">
      <c r="B44" s="67"/>
      <c r="C44" s="67"/>
      <c r="D44" s="67"/>
      <c r="E44" s="155"/>
      <c r="F44" s="246" t="s">
        <v>9</v>
      </c>
      <c r="G44" s="270" t="s">
        <v>72</v>
      </c>
      <c r="H44" s="169">
        <v>13.1</v>
      </c>
      <c r="I44" s="189" t="s">
        <v>9</v>
      </c>
      <c r="J44" s="159">
        <v>1</v>
      </c>
      <c r="K44" s="56"/>
      <c r="L44" s="88"/>
      <c r="M44" s="89" t="str">
        <f t="shared" si="3"/>
        <v/>
      </c>
      <c r="N44" s="89" t="str">
        <f t="shared" si="4"/>
        <v/>
      </c>
      <c r="O44" s="89"/>
      <c r="P44" s="89"/>
      <c r="Q44" s="183"/>
      <c r="R44" s="145"/>
      <c r="S44" s="185"/>
      <c r="T44" s="76"/>
      <c r="V44" s="193"/>
      <c r="W44" s="193"/>
      <c r="X44" s="193"/>
      <c r="Y44" s="193"/>
      <c r="Z44" s="193"/>
    </row>
    <row r="45" spans="1:26" ht="45" customHeight="1">
      <c r="A45" s="139">
        <f>IF(B45=TRUE,1,0)</f>
        <v>0</v>
      </c>
      <c r="B45" s="67" t="b">
        <v>0</v>
      </c>
      <c r="C45" s="67"/>
      <c r="D45" s="67"/>
      <c r="E45" s="155"/>
      <c r="F45" s="257"/>
      <c r="G45" s="247"/>
      <c r="H45" s="169">
        <v>13.2</v>
      </c>
      <c r="I45" s="189" t="s">
        <v>36</v>
      </c>
      <c r="J45" s="159">
        <f>IF(B45=FALSE,1,0)</f>
        <v>1</v>
      </c>
      <c r="K45" s="56"/>
      <c r="L45" s="88"/>
      <c r="M45" s="89" t="str">
        <f t="shared" si="3"/>
        <v/>
      </c>
      <c r="N45" s="89" t="str">
        <f t="shared" si="4"/>
        <v/>
      </c>
      <c r="O45" s="89"/>
      <c r="P45" s="89"/>
      <c r="Q45" s="183"/>
      <c r="R45" s="145"/>
      <c r="S45" s="185"/>
      <c r="T45" s="76"/>
      <c r="V45" s="187"/>
      <c r="W45" s="187"/>
      <c r="X45" s="187"/>
      <c r="Y45" s="187"/>
      <c r="Z45" s="187"/>
    </row>
    <row r="46" spans="1:26" ht="45" customHeight="1">
      <c r="E46" s="155"/>
      <c r="F46" s="257" t="s">
        <v>132</v>
      </c>
      <c r="G46" s="271" t="s">
        <v>165</v>
      </c>
      <c r="H46" s="172" t="s">
        <v>152</v>
      </c>
      <c r="I46" s="173" t="s">
        <v>154</v>
      </c>
      <c r="J46" s="174">
        <f>IF(G46=I46,1,0)</f>
        <v>0</v>
      </c>
      <c r="K46" s="57"/>
      <c r="L46" s="88"/>
      <c r="M46" s="89" t="str">
        <f t="shared" si="3"/>
        <v/>
      </c>
      <c r="N46" s="89" t="str">
        <f t="shared" si="4"/>
        <v/>
      </c>
      <c r="O46" s="89"/>
      <c r="P46" s="89"/>
      <c r="Q46" s="183"/>
      <c r="R46" s="145"/>
      <c r="S46" s="185"/>
      <c r="T46" s="76"/>
      <c r="V46" s="187"/>
      <c r="W46" s="187"/>
      <c r="X46" s="187"/>
      <c r="Y46" s="187"/>
      <c r="Z46" s="187"/>
    </row>
    <row r="47" spans="1:26" ht="45" customHeight="1">
      <c r="E47" s="155"/>
      <c r="F47" s="260"/>
      <c r="G47" s="264"/>
      <c r="H47" s="172" t="s">
        <v>153</v>
      </c>
      <c r="I47" s="173" t="s">
        <v>165</v>
      </c>
      <c r="J47" s="174">
        <f>IF(G46=I47,1,0)</f>
        <v>1</v>
      </c>
      <c r="K47" s="56"/>
      <c r="L47" s="88"/>
      <c r="M47" s="89" t="str">
        <f t="shared" si="3"/>
        <v/>
      </c>
      <c r="N47" s="89" t="str">
        <f t="shared" si="4"/>
        <v/>
      </c>
      <c r="O47" s="89"/>
      <c r="P47" s="89"/>
      <c r="Q47" s="183"/>
      <c r="R47" s="145"/>
      <c r="S47" s="185"/>
      <c r="T47" s="76"/>
      <c r="V47" s="187"/>
      <c r="W47" s="187"/>
      <c r="X47" s="187"/>
      <c r="Y47" s="187"/>
      <c r="Z47" s="187"/>
    </row>
    <row r="48" spans="1:26" ht="45" customHeight="1">
      <c r="E48" s="155"/>
      <c r="F48" s="156" t="s">
        <v>131</v>
      </c>
      <c r="G48" s="181" t="s">
        <v>181</v>
      </c>
      <c r="H48" s="191">
        <v>15</v>
      </c>
      <c r="I48" s="173" t="s">
        <v>180</v>
      </c>
      <c r="J48" s="192">
        <v>1</v>
      </c>
      <c r="K48" s="56"/>
      <c r="L48" s="88"/>
      <c r="M48" s="89" t="str">
        <f t="shared" si="3"/>
        <v/>
      </c>
      <c r="N48" s="89" t="str">
        <f t="shared" si="4"/>
        <v/>
      </c>
      <c r="O48" s="89"/>
      <c r="P48" s="89"/>
      <c r="Q48" s="183"/>
      <c r="R48" s="145"/>
      <c r="S48" s="185"/>
      <c r="T48" s="76"/>
      <c r="V48" s="187"/>
      <c r="W48" s="187"/>
      <c r="X48" s="187"/>
      <c r="Y48" s="187"/>
      <c r="Z48" s="187"/>
    </row>
    <row r="49" spans="1:28" ht="45" customHeight="1">
      <c r="E49" s="90"/>
      <c r="F49" s="90" t="s">
        <v>47</v>
      </c>
      <c r="G49" s="90"/>
      <c r="H49" s="91"/>
      <c r="I49" s="90"/>
      <c r="J49" s="91">
        <f>SUM(J28:J48)</f>
        <v>23</v>
      </c>
      <c r="K49" s="53">
        <f>SUM(K28:K48)</f>
        <v>0</v>
      </c>
      <c r="L49" s="88"/>
      <c r="M49" s="92">
        <f t="shared" ref="M49:N49" si="5">SUM(M28:M48)</f>
        <v>0</v>
      </c>
      <c r="N49" s="92">
        <f t="shared" si="5"/>
        <v>0</v>
      </c>
      <c r="O49" s="42"/>
      <c r="P49" s="42"/>
      <c r="R49" s="145"/>
      <c r="S49" s="149"/>
      <c r="T49" s="76"/>
    </row>
    <row r="50" spans="1:28" ht="45" customHeight="1">
      <c r="F50" s="13"/>
      <c r="G50" s="13"/>
      <c r="H50" s="73"/>
      <c r="I50" s="13"/>
      <c r="J50" s="73"/>
      <c r="K50" s="59"/>
      <c r="L50" s="99"/>
      <c r="M50" s="73"/>
      <c r="N50" s="73"/>
      <c r="O50" s="73"/>
      <c r="P50" s="73"/>
      <c r="Q50" s="73"/>
      <c r="R50" s="145"/>
      <c r="S50" s="149"/>
      <c r="T50" s="76"/>
    </row>
    <row r="51" spans="1:28" ht="45" customHeight="1">
      <c r="E51" s="28"/>
      <c r="F51" s="245" t="s">
        <v>2</v>
      </c>
      <c r="G51" s="245"/>
      <c r="H51" s="245"/>
      <c r="I51" s="245"/>
      <c r="J51" s="28">
        <f>20-SUM(A52:A61)</f>
        <v>20</v>
      </c>
      <c r="K51" s="55"/>
      <c r="L51" s="100"/>
      <c r="M51" s="38"/>
      <c r="N51" s="38"/>
      <c r="O51" s="38"/>
      <c r="P51" s="38"/>
      <c r="Q51" s="38"/>
      <c r="R51" s="150"/>
      <c r="S51" s="38"/>
      <c r="T51" s="101"/>
      <c r="V51" s="177"/>
      <c r="W51" s="177"/>
      <c r="X51" s="177"/>
      <c r="Y51" s="177"/>
      <c r="Z51" s="177"/>
    </row>
    <row r="52" spans="1:28" ht="45" customHeight="1">
      <c r="E52" s="155"/>
      <c r="F52" s="258" t="s">
        <v>65</v>
      </c>
      <c r="G52" s="247" t="s">
        <v>235</v>
      </c>
      <c r="H52" s="189">
        <v>16.100000000000001</v>
      </c>
      <c r="I52" s="189" t="s">
        <v>66</v>
      </c>
      <c r="J52" s="170" t="s">
        <v>238</v>
      </c>
      <c r="K52" s="50"/>
      <c r="L52" s="102"/>
      <c r="M52" s="89" t="str">
        <f t="shared" ref="M52:M61" si="6">IF(OR(Q52=$AG$6,Q52=$AG$7),K52,"")</f>
        <v/>
      </c>
      <c r="N52" s="89" t="str">
        <f t="shared" ref="N52:N61" si="7">IF(Q52=$AG$8,K52,"")</f>
        <v/>
      </c>
      <c r="O52" s="89"/>
      <c r="P52" s="89"/>
      <c r="Q52" s="183"/>
      <c r="R52" s="151"/>
      <c r="S52" s="184"/>
      <c r="T52" s="76"/>
      <c r="V52" s="187"/>
      <c r="W52" s="187"/>
      <c r="X52" s="187"/>
      <c r="Y52" s="187"/>
      <c r="Z52" s="187"/>
      <c r="AB52" t="s">
        <v>155</v>
      </c>
    </row>
    <row r="53" spans="1:28" ht="45" customHeight="1">
      <c r="E53" s="155"/>
      <c r="F53" s="258"/>
      <c r="G53" s="256"/>
      <c r="H53" s="265">
        <v>16.2</v>
      </c>
      <c r="I53" s="189" t="s">
        <v>258</v>
      </c>
      <c r="J53" s="170">
        <v>5</v>
      </c>
      <c r="K53" s="58"/>
      <c r="L53" s="222" t="str">
        <f>IF(AND(K53&gt;0,$K$52&lt;&gt;$AH$6),"!","")</f>
        <v/>
      </c>
      <c r="M53" s="89" t="str">
        <f t="shared" si="6"/>
        <v/>
      </c>
      <c r="N53" s="89" t="str">
        <f t="shared" si="7"/>
        <v/>
      </c>
      <c r="O53" s="89"/>
      <c r="P53" s="89"/>
      <c r="Q53" s="183"/>
      <c r="R53" s="151"/>
      <c r="S53" s="185"/>
      <c r="T53" s="76"/>
      <c r="V53" s="187"/>
      <c r="W53" s="187"/>
      <c r="X53" s="187"/>
      <c r="Y53" s="187"/>
      <c r="Z53" s="187"/>
      <c r="AB53" t="s">
        <v>182</v>
      </c>
    </row>
    <row r="54" spans="1:28" ht="45" customHeight="1">
      <c r="A54" s="139">
        <f>IF(B54=TRUE,4,0)</f>
        <v>0</v>
      </c>
      <c r="B54" s="67" t="b">
        <v>0</v>
      </c>
      <c r="C54" s="67"/>
      <c r="D54" s="67"/>
      <c r="E54" s="155"/>
      <c r="F54" s="258"/>
      <c r="G54" s="256"/>
      <c r="H54" s="266"/>
      <c r="I54" s="194" t="s">
        <v>259</v>
      </c>
      <c r="J54" s="159">
        <f>IF(B54=FALSE,SUM(J56:J58),0)</f>
        <v>4</v>
      </c>
      <c r="K54" s="226">
        <f>SUM(K56:K58)</f>
        <v>0</v>
      </c>
      <c r="L54" s="222" t="str">
        <f t="shared" ref="L54:L61" si="8">IF(AND(K54&gt;0,$K$52&lt;&gt;$AH$6),"!","")</f>
        <v/>
      </c>
      <c r="M54" s="89" t="str">
        <f t="shared" si="6"/>
        <v/>
      </c>
      <c r="N54" s="89" t="str">
        <f t="shared" si="7"/>
        <v/>
      </c>
      <c r="O54" s="89"/>
      <c r="P54" s="89"/>
      <c r="Q54" s="183"/>
      <c r="R54" s="151"/>
      <c r="S54" s="185"/>
      <c r="T54" s="76"/>
      <c r="V54" s="187"/>
      <c r="W54" s="187"/>
      <c r="X54" s="187"/>
      <c r="Y54" s="187"/>
      <c r="Z54" s="187"/>
      <c r="AB54" t="s">
        <v>156</v>
      </c>
    </row>
    <row r="55" spans="1:28" ht="45" customHeight="1">
      <c r="A55" s="139"/>
      <c r="B55" s="67"/>
      <c r="C55" s="67"/>
      <c r="D55" s="67"/>
      <c r="E55" s="155"/>
      <c r="F55" s="258"/>
      <c r="G55" s="256"/>
      <c r="H55" s="266"/>
      <c r="I55" s="223" t="s">
        <v>266</v>
      </c>
      <c r="J55" s="170" t="s">
        <v>268</v>
      </c>
      <c r="K55" s="224"/>
      <c r="L55" s="222" t="str">
        <f>IF(AND(K55&gt;0,$K$52&lt;&gt;$AH$6),"!","")</f>
        <v/>
      </c>
      <c r="M55" s="89" t="str">
        <f t="shared" si="6"/>
        <v/>
      </c>
      <c r="N55" s="89" t="str">
        <f t="shared" si="7"/>
        <v/>
      </c>
      <c r="O55" s="89"/>
      <c r="P55" s="89"/>
      <c r="Q55" s="183"/>
      <c r="R55" s="151"/>
      <c r="S55" s="185"/>
      <c r="T55" s="76"/>
      <c r="V55" s="187"/>
      <c r="W55" s="187"/>
      <c r="X55" s="187"/>
      <c r="Y55" s="187"/>
      <c r="Z55" s="187"/>
      <c r="AB55"/>
    </row>
    <row r="56" spans="1:28" ht="45" customHeight="1">
      <c r="A56" s="139">
        <f>IF(B56=TRUE,1,0)</f>
        <v>0</v>
      </c>
      <c r="B56" s="67" t="b">
        <v>0</v>
      </c>
      <c r="C56" s="67"/>
      <c r="D56" s="67"/>
      <c r="E56" s="155"/>
      <c r="F56" s="258"/>
      <c r="G56" s="256"/>
      <c r="H56" s="266"/>
      <c r="I56" s="223" t="s">
        <v>263</v>
      </c>
      <c r="J56" s="159">
        <f>IF(OR(B56=TRUE,B54=TRUE),0,1)</f>
        <v>1</v>
      </c>
      <c r="K56" s="58"/>
      <c r="L56" s="222" t="str">
        <f>IF(AND(K56&gt;0,OR($K$52&lt;&gt;$AH$6,OR($K$55=$AH$7,$K$55=0))),"!","")</f>
        <v/>
      </c>
      <c r="M56" s="89" t="str">
        <f t="shared" si="6"/>
        <v/>
      </c>
      <c r="N56" s="89" t="str">
        <f t="shared" si="7"/>
        <v/>
      </c>
      <c r="O56" s="89"/>
      <c r="P56" s="89"/>
      <c r="Q56" s="183"/>
      <c r="R56" s="151"/>
      <c r="S56" s="185"/>
      <c r="T56" s="76"/>
      <c r="V56" s="187"/>
      <c r="W56" s="187"/>
      <c r="X56" s="187"/>
      <c r="Y56" s="187"/>
      <c r="Z56" s="187"/>
      <c r="AB56"/>
    </row>
    <row r="57" spans="1:28" ht="45" customHeight="1">
      <c r="A57" s="139">
        <f>IF(B57=TRUE,1,0)</f>
        <v>0</v>
      </c>
      <c r="B57" s="67" t="b">
        <v>0</v>
      </c>
      <c r="C57" s="67"/>
      <c r="D57" s="67"/>
      <c r="E57" s="155"/>
      <c r="F57" s="258"/>
      <c r="G57" s="256"/>
      <c r="H57" s="266"/>
      <c r="I57" s="223" t="s">
        <v>264</v>
      </c>
      <c r="J57" s="159">
        <f>IF(OR(B57=TRUE,$B$54=TRUE),0,1)</f>
        <v>1</v>
      </c>
      <c r="K57" s="58"/>
      <c r="L57" s="222" t="str">
        <f>IF(AND(K57&gt;0,OR($K$52&lt;&gt;$AH$6,OR($K$55=$AH$7,$K$55=0))),"!","")</f>
        <v/>
      </c>
      <c r="M57" s="89" t="str">
        <f t="shared" si="6"/>
        <v/>
      </c>
      <c r="N57" s="89" t="str">
        <f t="shared" si="7"/>
        <v/>
      </c>
      <c r="O57" s="89"/>
      <c r="P57" s="89"/>
      <c r="Q57" s="183"/>
      <c r="R57" s="151"/>
      <c r="S57" s="185"/>
      <c r="T57" s="76"/>
      <c r="V57" s="187"/>
      <c r="W57" s="187"/>
      <c r="X57" s="187"/>
      <c r="Y57" s="187"/>
      <c r="Z57" s="187"/>
      <c r="AB57"/>
    </row>
    <row r="58" spans="1:28" ht="45" customHeight="1">
      <c r="A58" s="139">
        <f>IF(B58=TRUE,2,0)</f>
        <v>0</v>
      </c>
      <c r="B58" s="67" t="b">
        <v>0</v>
      </c>
      <c r="C58" s="67"/>
      <c r="D58" s="67"/>
      <c r="E58" s="155"/>
      <c r="F58" s="258"/>
      <c r="G58" s="256"/>
      <c r="H58" s="266"/>
      <c r="I58" s="223" t="s">
        <v>265</v>
      </c>
      <c r="J58" s="159">
        <f>IF(OR(B58=TRUE,$B$54=TRUE),0,2)</f>
        <v>2</v>
      </c>
      <c r="K58" s="58"/>
      <c r="L58" s="222" t="str">
        <f>IF(AND(K58&gt;0,OR($K$52&lt;&gt;$AH$6,OR($K$55=$AH$7,$K$55=0))),"!","")</f>
        <v/>
      </c>
      <c r="M58" s="89" t="str">
        <f t="shared" si="6"/>
        <v/>
      </c>
      <c r="N58" s="89" t="str">
        <f t="shared" si="7"/>
        <v/>
      </c>
      <c r="O58" s="89"/>
      <c r="P58" s="89"/>
      <c r="Q58" s="183"/>
      <c r="R58" s="151"/>
      <c r="S58" s="185"/>
      <c r="T58" s="76"/>
      <c r="V58" s="187"/>
      <c r="W58" s="187"/>
      <c r="X58" s="187"/>
      <c r="Y58" s="187"/>
      <c r="Z58" s="187"/>
      <c r="AB58"/>
    </row>
    <row r="59" spans="1:28" ht="45" customHeight="1">
      <c r="A59" s="139">
        <f>IF(B59=TRUE,1,0)</f>
        <v>0</v>
      </c>
      <c r="B59" s="67" t="b">
        <v>0</v>
      </c>
      <c r="C59" s="67"/>
      <c r="D59" s="67"/>
      <c r="E59" s="155"/>
      <c r="F59" s="258"/>
      <c r="G59" s="256"/>
      <c r="H59" s="266"/>
      <c r="I59" s="194" t="s">
        <v>260</v>
      </c>
      <c r="J59" s="168">
        <f>IF(B59=FALSE,1,0)</f>
        <v>1</v>
      </c>
      <c r="K59" s="58"/>
      <c r="L59" s="222" t="str">
        <f t="shared" si="8"/>
        <v/>
      </c>
      <c r="M59" s="89" t="str">
        <f t="shared" si="6"/>
        <v/>
      </c>
      <c r="N59" s="89" t="str">
        <f t="shared" si="7"/>
        <v/>
      </c>
      <c r="O59" s="89"/>
      <c r="P59" s="89"/>
      <c r="Q59" s="183"/>
      <c r="R59" s="151"/>
      <c r="S59" s="185"/>
      <c r="T59" s="76"/>
      <c r="V59" s="187"/>
      <c r="W59" s="187"/>
      <c r="X59" s="187"/>
      <c r="Y59" s="187"/>
      <c r="Z59" s="187"/>
      <c r="AB59" t="s">
        <v>157</v>
      </c>
    </row>
    <row r="60" spans="1:28" ht="45" customHeight="1">
      <c r="E60" s="155"/>
      <c r="F60" s="258"/>
      <c r="G60" s="256"/>
      <c r="H60" s="266"/>
      <c r="I60" s="189" t="s">
        <v>261</v>
      </c>
      <c r="J60" s="170">
        <v>3</v>
      </c>
      <c r="K60" s="58"/>
      <c r="L60" s="222" t="str">
        <f t="shared" si="8"/>
        <v/>
      </c>
      <c r="M60" s="89" t="str">
        <f t="shared" si="6"/>
        <v/>
      </c>
      <c r="N60" s="89" t="str">
        <f t="shared" si="7"/>
        <v/>
      </c>
      <c r="O60" s="89"/>
      <c r="P60" s="89"/>
      <c r="Q60" s="183"/>
      <c r="R60" s="151"/>
      <c r="S60" s="185"/>
      <c r="T60" s="76"/>
      <c r="V60" s="187"/>
      <c r="W60" s="187"/>
      <c r="X60" s="187"/>
      <c r="Y60" s="187"/>
      <c r="Z60" s="187"/>
    </row>
    <row r="61" spans="1:28" ht="45" customHeight="1">
      <c r="E61" s="155"/>
      <c r="F61" s="258"/>
      <c r="G61" s="256"/>
      <c r="H61" s="266"/>
      <c r="I61" s="189" t="s">
        <v>262</v>
      </c>
      <c r="J61" s="170">
        <v>1</v>
      </c>
      <c r="K61" s="58"/>
      <c r="L61" s="222" t="str">
        <f t="shared" si="8"/>
        <v/>
      </c>
      <c r="M61" s="89" t="str">
        <f t="shared" si="6"/>
        <v/>
      </c>
      <c r="N61" s="89" t="str">
        <f t="shared" si="7"/>
        <v/>
      </c>
      <c r="O61" s="89"/>
      <c r="P61" s="89"/>
      <c r="Q61" s="183"/>
      <c r="R61" s="151"/>
      <c r="S61" s="185"/>
      <c r="T61" s="76"/>
      <c r="V61" s="187"/>
      <c r="W61" s="187"/>
      <c r="X61" s="187"/>
      <c r="Y61" s="187"/>
      <c r="Z61" s="187"/>
    </row>
    <row r="62" spans="1:28" ht="45" customHeight="1">
      <c r="E62" s="90"/>
      <c r="F62" s="90" t="s">
        <v>47</v>
      </c>
      <c r="G62" s="90"/>
      <c r="H62" s="91"/>
      <c r="I62" s="90"/>
      <c r="J62" s="225">
        <f>SUM(J53:J54)+SUM(J59:J61)</f>
        <v>14</v>
      </c>
      <c r="K62" s="225">
        <f>SUM(K53:K54)+SUM(K59:K61)</f>
        <v>0</v>
      </c>
      <c r="L62" s="87"/>
      <c r="M62" s="92">
        <f>SUM(M53:M54)+SUM(M59:M61)</f>
        <v>0</v>
      </c>
      <c r="N62" s="92">
        <f>SUM(N53:N54)+SUM(N59:N61)</f>
        <v>0</v>
      </c>
      <c r="O62" s="42"/>
      <c r="P62" s="42"/>
      <c r="R62" s="145"/>
      <c r="S62" s="149"/>
      <c r="T62" s="76"/>
    </row>
    <row r="63" spans="1:28" ht="45" customHeight="1">
      <c r="K63" s="59"/>
      <c r="L63" s="103"/>
      <c r="T63" s="76"/>
      <c r="V63" s="36"/>
    </row>
    <row r="64" spans="1:28" ht="45" customHeight="1">
      <c r="E64" s="124"/>
      <c r="F64" s="124" t="s">
        <v>3</v>
      </c>
      <c r="G64" s="29"/>
      <c r="H64" s="30"/>
      <c r="I64" s="29"/>
      <c r="J64" s="28">
        <f>SUM(J66:J69)</f>
        <v>7</v>
      </c>
      <c r="K64" s="55"/>
      <c r="L64" s="102"/>
      <c r="M64" s="45"/>
      <c r="N64" s="45"/>
      <c r="O64" s="45"/>
      <c r="P64" s="45"/>
      <c r="Q64" s="45"/>
      <c r="R64" s="145"/>
      <c r="S64" s="125"/>
      <c r="T64" s="101"/>
      <c r="V64" s="178"/>
      <c r="W64" s="177"/>
      <c r="X64" s="177"/>
      <c r="Y64" s="177"/>
      <c r="Z64" s="177"/>
      <c r="AB64" s="37" t="s">
        <v>236</v>
      </c>
    </row>
    <row r="65" spans="1:28" ht="45" customHeight="1">
      <c r="E65" s="155"/>
      <c r="F65" s="267" t="s">
        <v>88</v>
      </c>
      <c r="G65" s="262" t="s">
        <v>271</v>
      </c>
      <c r="H65" s="189" t="s">
        <v>272</v>
      </c>
      <c r="I65" s="189" t="s">
        <v>273</v>
      </c>
      <c r="J65" s="212">
        <f>IF($G$65=AA66,7,0)</f>
        <v>0</v>
      </c>
      <c r="K65" s="58"/>
      <c r="L65" s="102"/>
      <c r="M65" s="89" t="str">
        <f>IF(OR(Q65=$AG$6,Q65=$AG$7),K65,"")</f>
        <v/>
      </c>
      <c r="N65" s="89" t="str">
        <f>IF(Q65=$AG$8,K65,"")</f>
        <v/>
      </c>
      <c r="O65" s="89"/>
      <c r="P65" s="89"/>
      <c r="Q65" s="183"/>
      <c r="R65" s="145"/>
      <c r="S65" s="185"/>
      <c r="T65" s="101"/>
      <c r="V65" s="178"/>
      <c r="W65" s="177"/>
      <c r="X65" s="177"/>
      <c r="Y65" s="177"/>
      <c r="Z65" s="177"/>
      <c r="AB65" s="37"/>
    </row>
    <row r="66" spans="1:28" ht="45" customHeight="1">
      <c r="E66" s="155"/>
      <c r="F66" s="268"/>
      <c r="G66" s="263"/>
      <c r="H66" s="189" t="s">
        <v>274</v>
      </c>
      <c r="I66" s="195" t="s">
        <v>236</v>
      </c>
      <c r="J66" s="159">
        <f>IF($G$65=AA67,4,0)</f>
        <v>4</v>
      </c>
      <c r="K66" s="58"/>
      <c r="L66" s="102"/>
      <c r="M66" s="89" t="str">
        <f>IF(OR(Q66=$AG$6,Q66=$AG$7),K66,"")</f>
        <v/>
      </c>
      <c r="N66" s="89" t="str">
        <f>IF(Q66=$AG$8,K66,"")</f>
        <v/>
      </c>
      <c r="O66" s="89"/>
      <c r="P66" s="89"/>
      <c r="Q66" s="183"/>
      <c r="R66" s="145"/>
      <c r="S66" s="185"/>
      <c r="V66" s="187"/>
      <c r="W66" s="187"/>
      <c r="X66" s="187"/>
      <c r="Y66" s="187"/>
      <c r="Z66" s="187"/>
      <c r="AA66" s="77" t="s">
        <v>270</v>
      </c>
      <c r="AB66" s="36" t="s">
        <v>237</v>
      </c>
    </row>
    <row r="67" spans="1:28" ht="45" customHeight="1">
      <c r="A67" s="139">
        <f>IF(B67=TRUE,1,0)</f>
        <v>0</v>
      </c>
      <c r="B67" s="71" t="b">
        <v>0</v>
      </c>
      <c r="E67" s="155"/>
      <c r="F67" s="268"/>
      <c r="G67" s="263"/>
      <c r="H67" s="189" t="s">
        <v>275</v>
      </c>
      <c r="I67" s="194" t="s">
        <v>28</v>
      </c>
      <c r="J67" s="168">
        <f>IF(AND($G$65=$AA$67,B67=FALSE),1,0)</f>
        <v>1</v>
      </c>
      <c r="K67" s="58"/>
      <c r="L67" s="102"/>
      <c r="M67" s="89" t="str">
        <f>IF(OR(Q67=$AG$6,Q67=$AG$7),K67,"")</f>
        <v/>
      </c>
      <c r="N67" s="89" t="str">
        <f>IF(Q67=$AG$8,K67,"")</f>
        <v/>
      </c>
      <c r="O67" s="89"/>
      <c r="P67" s="89"/>
      <c r="Q67" s="183"/>
      <c r="R67" s="145"/>
      <c r="S67" s="185"/>
      <c r="T67" s="76"/>
      <c r="V67" s="187"/>
      <c r="W67" s="187"/>
      <c r="X67" s="187"/>
      <c r="Y67" s="187"/>
      <c r="Z67" s="187"/>
      <c r="AA67" s="77" t="s">
        <v>271</v>
      </c>
    </row>
    <row r="68" spans="1:28" ht="45" customHeight="1">
      <c r="E68" s="155"/>
      <c r="F68" s="268"/>
      <c r="G68" s="263"/>
      <c r="H68" s="189" t="s">
        <v>276</v>
      </c>
      <c r="I68" s="189" t="s">
        <v>29</v>
      </c>
      <c r="J68" s="159">
        <f>IF($G$65=AA67,1,0)</f>
        <v>1</v>
      </c>
      <c r="K68" s="58"/>
      <c r="L68" s="102"/>
      <c r="M68" s="89" t="str">
        <f>IF(OR(Q68=$AG$6,Q68=$AG$7),K68,"")</f>
        <v/>
      </c>
      <c r="N68" s="89" t="str">
        <f>IF(Q68=$AG$8,K68,"")</f>
        <v/>
      </c>
      <c r="O68" s="89"/>
      <c r="P68" s="89"/>
      <c r="Q68" s="183"/>
      <c r="R68" s="145"/>
      <c r="S68" s="185"/>
      <c r="T68" s="76"/>
      <c r="V68" s="187"/>
      <c r="W68" s="187"/>
      <c r="X68" s="187"/>
      <c r="Y68" s="187"/>
      <c r="Z68" s="187"/>
    </row>
    <row r="69" spans="1:28" ht="45" customHeight="1">
      <c r="E69" s="155"/>
      <c r="F69" s="269"/>
      <c r="G69" s="264"/>
      <c r="H69" s="189" t="s">
        <v>277</v>
      </c>
      <c r="I69" s="189" t="s">
        <v>183</v>
      </c>
      <c r="J69" s="159">
        <f>IF($G$65=AA67,1,0)</f>
        <v>1</v>
      </c>
      <c r="K69" s="58"/>
      <c r="L69" s="102"/>
      <c r="M69" s="89" t="str">
        <f>IF(OR(Q69=$AG$6,Q69=$AG$7),K69,"")</f>
        <v/>
      </c>
      <c r="N69" s="89" t="str">
        <f>IF(Q69=$AG$8,K69,"")</f>
        <v/>
      </c>
      <c r="O69" s="89"/>
      <c r="P69" s="89"/>
      <c r="Q69" s="183"/>
      <c r="R69" s="145"/>
      <c r="S69" s="185"/>
      <c r="T69" s="76"/>
      <c r="V69" s="187"/>
      <c r="W69" s="187"/>
      <c r="X69" s="187"/>
      <c r="Y69" s="187"/>
      <c r="Z69" s="187"/>
    </row>
    <row r="70" spans="1:28" ht="45" customHeight="1">
      <c r="E70" s="90"/>
      <c r="F70" s="90" t="s">
        <v>47</v>
      </c>
      <c r="G70" s="90"/>
      <c r="H70" s="91"/>
      <c r="I70" s="90"/>
      <c r="J70" s="91">
        <f>SUM(J65:J69)</f>
        <v>7</v>
      </c>
      <c r="K70" s="53">
        <f>SUM(K65:K69)</f>
        <v>0</v>
      </c>
      <c r="L70" s="87"/>
      <c r="M70" s="92">
        <f>SUM(M66:M69)</f>
        <v>0</v>
      </c>
      <c r="N70" s="92">
        <f>SUM(N66:N69)</f>
        <v>0</v>
      </c>
      <c r="O70" s="42"/>
      <c r="P70" s="42"/>
      <c r="R70" s="145"/>
      <c r="S70" s="149"/>
      <c r="T70" s="76"/>
      <c r="V70" s="36"/>
    </row>
    <row r="71" spans="1:28" ht="45" customHeight="1">
      <c r="K71" s="59"/>
      <c r="L71" s="103"/>
      <c r="V71" s="36"/>
    </row>
    <row r="72" spans="1:28" ht="45" customHeight="1">
      <c r="E72" s="124"/>
      <c r="F72" s="124" t="s">
        <v>4</v>
      </c>
      <c r="G72" s="29"/>
      <c r="H72" s="30"/>
      <c r="I72" s="29"/>
      <c r="J72" s="28">
        <f>5-SUM(A73:A77)</f>
        <v>5</v>
      </c>
      <c r="K72" s="55"/>
      <c r="L72" s="87"/>
      <c r="M72" s="45"/>
      <c r="N72" s="45"/>
      <c r="O72" s="45"/>
      <c r="P72" s="45"/>
      <c r="Q72" s="45"/>
      <c r="R72" s="145"/>
      <c r="S72" s="125"/>
      <c r="T72" s="101"/>
      <c r="V72" s="178"/>
      <c r="W72" s="177"/>
      <c r="X72" s="177"/>
      <c r="Y72" s="177"/>
      <c r="Z72" s="177"/>
    </row>
    <row r="73" spans="1:28" ht="45" customHeight="1">
      <c r="E73" s="155"/>
      <c r="F73" s="261" t="s">
        <v>10</v>
      </c>
      <c r="G73" s="262" t="s">
        <v>140</v>
      </c>
      <c r="H73" s="210" t="s">
        <v>257</v>
      </c>
      <c r="I73" s="211" t="s">
        <v>89</v>
      </c>
      <c r="J73" s="212">
        <f>IF($G$73=AB73,5,0)</f>
        <v>0</v>
      </c>
      <c r="K73" s="58"/>
      <c r="L73" s="102"/>
      <c r="M73" s="89" t="str">
        <f>IF(OR(Q73=$AG$6,Q73=$AG$7),K73,"")</f>
        <v/>
      </c>
      <c r="N73" s="89" t="str">
        <f>IF(Q73=$AG$8,K73,"")</f>
        <v/>
      </c>
      <c r="O73" s="89"/>
      <c r="P73" s="89"/>
      <c r="Q73" s="183"/>
      <c r="R73" s="151"/>
      <c r="S73" s="184"/>
      <c r="T73" s="76"/>
      <c r="V73" s="187"/>
      <c r="W73" s="187"/>
      <c r="X73" s="187"/>
      <c r="Y73" s="187"/>
      <c r="Z73" s="187"/>
      <c r="AB73" s="37" t="s">
        <v>89</v>
      </c>
    </row>
    <row r="74" spans="1:28" ht="45" customHeight="1">
      <c r="A74" s="140">
        <f>IF(AND($G$73=$AB$74,B74=TRUE),1,0)</f>
        <v>0</v>
      </c>
      <c r="B74" s="66" t="b">
        <v>0</v>
      </c>
      <c r="C74" s="66"/>
      <c r="D74" s="66"/>
      <c r="E74" s="155"/>
      <c r="F74" s="246"/>
      <c r="G74" s="263"/>
      <c r="H74" s="210" t="s">
        <v>162</v>
      </c>
      <c r="I74" s="213" t="s">
        <v>184</v>
      </c>
      <c r="J74" s="214">
        <f>IF(AND($G$73=$AB$74,B74=FALSE),1,0)</f>
        <v>1</v>
      </c>
      <c r="K74" s="58"/>
      <c r="L74" s="102"/>
      <c r="M74" s="89" t="str">
        <f>IF(OR(Q74=$AG$6,Q74=$AG$7),K74,"")</f>
        <v/>
      </c>
      <c r="N74" s="89" t="str">
        <f>IF(Q74=$AG$8,K74,"")</f>
        <v/>
      </c>
      <c r="O74" s="89"/>
      <c r="P74" s="89"/>
      <c r="Q74" s="183"/>
      <c r="R74" s="151"/>
      <c r="S74" s="185"/>
      <c r="T74" s="76"/>
      <c r="V74" s="187"/>
      <c r="W74" s="187"/>
      <c r="X74" s="187"/>
      <c r="Y74" s="187"/>
      <c r="Z74" s="187"/>
      <c r="AB74" s="37" t="s">
        <v>140</v>
      </c>
    </row>
    <row r="75" spans="1:28" ht="45" customHeight="1">
      <c r="A75" s="140">
        <f>IF(AND($G$73=$AB$74,B75=TRUE),1,0)</f>
        <v>0</v>
      </c>
      <c r="B75" s="71" t="b">
        <v>0</v>
      </c>
      <c r="E75" s="155"/>
      <c r="F75" s="246"/>
      <c r="G75" s="263"/>
      <c r="H75" s="210" t="s">
        <v>163</v>
      </c>
      <c r="I75" s="213" t="s">
        <v>185</v>
      </c>
      <c r="J75" s="214">
        <f>IF(AND($G$73=$AB$74,B75=FALSE),1,0)</f>
        <v>1</v>
      </c>
      <c r="K75" s="58"/>
      <c r="L75" s="102"/>
      <c r="M75" s="89" t="str">
        <f>IF(OR(Q75=$AG$6,Q75=$AG$7),K75,"")</f>
        <v/>
      </c>
      <c r="N75" s="89" t="str">
        <f>IF(Q75=$AG$8,K75,"")</f>
        <v/>
      </c>
      <c r="O75" s="89"/>
      <c r="P75" s="89"/>
      <c r="Q75" s="183"/>
      <c r="R75" s="151"/>
      <c r="S75" s="185"/>
      <c r="T75" s="76"/>
      <c r="V75" s="196"/>
      <c r="W75" s="187"/>
      <c r="X75" s="187"/>
      <c r="Y75" s="187"/>
      <c r="Z75" s="187"/>
    </row>
    <row r="76" spans="1:28" ht="45" customHeight="1">
      <c r="A76" s="140">
        <f>IF(AND($G$73=$AB$74,B76=TRUE),1,0)</f>
        <v>0</v>
      </c>
      <c r="B76" s="71" t="b">
        <v>0</v>
      </c>
      <c r="E76" s="155"/>
      <c r="F76" s="246"/>
      <c r="G76" s="263"/>
      <c r="H76" s="210" t="s">
        <v>164</v>
      </c>
      <c r="I76" s="213" t="s">
        <v>158</v>
      </c>
      <c r="J76" s="214">
        <f>IF(AND($G$73=$AB$74,B76=FALSE),1,0)</f>
        <v>1</v>
      </c>
      <c r="K76" s="58"/>
      <c r="L76" s="102"/>
      <c r="M76" s="89" t="str">
        <f>IF(OR(Q76=$AG$6,Q76=$AG$7),K76,"")</f>
        <v/>
      </c>
      <c r="N76" s="89" t="str">
        <f>IF(Q76=$AG$8,K76,"")</f>
        <v/>
      </c>
      <c r="O76" s="89"/>
      <c r="P76" s="89"/>
      <c r="Q76" s="183"/>
      <c r="R76" s="151"/>
      <c r="S76" s="185"/>
      <c r="T76" s="76"/>
      <c r="V76" s="187"/>
      <c r="W76" s="187"/>
      <c r="X76" s="187"/>
      <c r="Y76" s="187"/>
      <c r="Z76" s="187"/>
    </row>
    <row r="77" spans="1:28" ht="45" customHeight="1">
      <c r="E77" s="155"/>
      <c r="F77" s="246"/>
      <c r="G77" s="264"/>
      <c r="H77" s="210" t="s">
        <v>202</v>
      </c>
      <c r="I77" s="213" t="s">
        <v>159</v>
      </c>
      <c r="J77" s="214">
        <f>IF($G$73=AB74,2,0)</f>
        <v>2</v>
      </c>
      <c r="K77" s="58"/>
      <c r="L77" s="102"/>
      <c r="M77" s="89" t="str">
        <f>IF(OR(Q77=$AG$6,Q77=$AG$7),K77,"")</f>
        <v/>
      </c>
      <c r="N77" s="89" t="str">
        <f>IF(Q77=$AG$8,K77,"")</f>
        <v/>
      </c>
      <c r="O77" s="89"/>
      <c r="P77" s="89"/>
      <c r="Q77" s="183"/>
      <c r="R77" s="151"/>
      <c r="S77" s="185"/>
      <c r="T77" s="76"/>
      <c r="V77" s="187"/>
      <c r="W77" s="187"/>
      <c r="X77" s="187"/>
      <c r="Y77" s="187"/>
      <c r="Z77" s="187"/>
    </row>
    <row r="78" spans="1:28" ht="45" customHeight="1">
      <c r="E78" s="90"/>
      <c r="F78" s="90" t="s">
        <v>47</v>
      </c>
      <c r="G78" s="90"/>
      <c r="H78" s="91"/>
      <c r="I78" s="90"/>
      <c r="J78" s="91">
        <f>SUM(J73:J77)</f>
        <v>5</v>
      </c>
      <c r="K78" s="53">
        <f>SUM(K73:K77)</f>
        <v>0</v>
      </c>
      <c r="L78" s="87"/>
      <c r="M78" s="92">
        <f t="shared" ref="M78:N78" si="9">SUM(M73:M77)</f>
        <v>0</v>
      </c>
      <c r="N78" s="92">
        <f t="shared" si="9"/>
        <v>0</v>
      </c>
      <c r="O78" s="42"/>
      <c r="P78" s="42"/>
      <c r="R78" s="145"/>
      <c r="S78" s="149"/>
      <c r="T78" s="76"/>
    </row>
    <row r="79" spans="1:28" ht="45" customHeight="1">
      <c r="K79" s="59"/>
      <c r="L79" s="103"/>
    </row>
    <row r="80" spans="1:28" ht="45" customHeight="1">
      <c r="E80" s="124"/>
      <c r="F80" s="124" t="s">
        <v>5</v>
      </c>
      <c r="G80" s="215"/>
      <c r="H80" s="28"/>
      <c r="I80" s="29"/>
      <c r="J80" s="28">
        <f>24-SUM(A81:A88)</f>
        <v>24</v>
      </c>
      <c r="K80" s="55"/>
      <c r="L80" s="87"/>
      <c r="M80" s="45"/>
      <c r="N80" s="45"/>
      <c r="O80" s="45"/>
      <c r="P80" s="45"/>
      <c r="Q80" s="45"/>
      <c r="R80" s="145"/>
      <c r="S80" s="125"/>
      <c r="T80" s="101"/>
      <c r="V80" s="177"/>
      <c r="W80" s="177"/>
      <c r="X80" s="177"/>
      <c r="Y80" s="177"/>
      <c r="Z80" s="177"/>
    </row>
    <row r="81" spans="1:28" ht="45" hidden="1" customHeight="1">
      <c r="E81" s="155"/>
      <c r="F81" s="257" t="s">
        <v>222</v>
      </c>
      <c r="G81" s="247" t="s">
        <v>200</v>
      </c>
      <c r="H81" s="197">
        <v>19.100000000000001</v>
      </c>
      <c r="I81" s="157" t="s">
        <v>30</v>
      </c>
      <c r="J81" s="197">
        <f>IF($G$80=$AB$82,18,0)</f>
        <v>0</v>
      </c>
      <c r="K81" s="52"/>
      <c r="L81" s="87"/>
      <c r="M81" s="89" t="str">
        <f>IF(OR(Q81=$AG$6,Q81=$AG$7),K81,"")</f>
        <v/>
      </c>
      <c r="N81" s="89" t="str">
        <f>IF(Q81=$AG$8,K81,"")</f>
        <v/>
      </c>
      <c r="O81" s="89"/>
      <c r="P81" s="89"/>
      <c r="Q81" s="183"/>
      <c r="R81" s="151"/>
      <c r="S81" s="184"/>
      <c r="T81" s="76"/>
      <c r="V81" s="187"/>
      <c r="W81" s="187"/>
      <c r="X81" s="187"/>
      <c r="Y81" s="187"/>
      <c r="Z81" s="187"/>
    </row>
    <row r="82" spans="1:28" ht="45" hidden="1" customHeight="1">
      <c r="E82" s="155"/>
      <c r="F82" s="258"/>
      <c r="G82" s="259"/>
      <c r="H82" s="197">
        <v>19.2</v>
      </c>
      <c r="I82" s="164" t="s">
        <v>225</v>
      </c>
      <c r="J82" s="197">
        <f>IF($G$80=$AB$82,7,0)</f>
        <v>0</v>
      </c>
      <c r="K82" s="52"/>
      <c r="L82" s="87"/>
      <c r="M82" s="89" t="str">
        <f>IF(OR(Q82=$AG$6,Q82=$AG$7),K82,"")</f>
        <v/>
      </c>
      <c r="N82" s="89" t="str">
        <f>IF(Q82=$AG$8,K82,"")</f>
        <v/>
      </c>
      <c r="O82" s="89"/>
      <c r="P82" s="89"/>
      <c r="Q82" s="183"/>
      <c r="R82" s="151"/>
      <c r="S82" s="185"/>
      <c r="T82" s="76"/>
      <c r="V82" s="187"/>
      <c r="W82" s="187"/>
      <c r="X82" s="187"/>
      <c r="Y82" s="187"/>
      <c r="Z82" s="187"/>
      <c r="AB82" s="77" t="s">
        <v>222</v>
      </c>
    </row>
    <row r="83" spans="1:28" ht="45" customHeight="1">
      <c r="A83" s="138">
        <f>IF(B83=TRUE,1,0)</f>
        <v>0</v>
      </c>
      <c r="B83" s="71" t="b">
        <v>0</v>
      </c>
      <c r="E83" s="155"/>
      <c r="F83" s="257" t="s">
        <v>104</v>
      </c>
      <c r="G83" s="247" t="s">
        <v>143</v>
      </c>
      <c r="H83" s="169">
        <v>20.100000000000001</v>
      </c>
      <c r="I83" s="188" t="s">
        <v>160</v>
      </c>
      <c r="J83" s="159">
        <f>IF(B83=FALSE,1,0)</f>
        <v>1</v>
      </c>
      <c r="K83" s="56"/>
      <c r="L83" s="88"/>
      <c r="M83" s="89" t="str">
        <f>IF(OR(Q83=$AG$6,Q83=$AG$7),K83,"")</f>
        <v/>
      </c>
      <c r="N83" s="89" t="str">
        <f>IF(Q83=$AG$8,K83,"")</f>
        <v/>
      </c>
      <c r="O83" s="89"/>
      <c r="P83" s="89"/>
      <c r="Q83" s="183"/>
      <c r="R83" s="151"/>
      <c r="S83" s="185"/>
      <c r="T83" s="76"/>
      <c r="V83" s="187"/>
      <c r="W83" s="187"/>
      <c r="X83" s="187"/>
      <c r="Y83" s="187"/>
      <c r="Z83" s="187"/>
      <c r="AB83" s="76" t="s">
        <v>145</v>
      </c>
    </row>
    <row r="84" spans="1:28" ht="45" customHeight="1">
      <c r="A84" s="138">
        <f>IF(B84=TRUE,1,0)</f>
        <v>0</v>
      </c>
      <c r="B84" s="71" t="b">
        <v>0</v>
      </c>
      <c r="E84" s="155"/>
      <c r="F84" s="260"/>
      <c r="G84" s="259"/>
      <c r="H84" s="165">
        <v>20.2</v>
      </c>
      <c r="I84" s="188" t="s">
        <v>226</v>
      </c>
      <c r="J84" s="159">
        <f>IF(B84=FALSE,1,0)</f>
        <v>1</v>
      </c>
      <c r="K84" s="52"/>
      <c r="L84" s="88"/>
      <c r="M84" s="89" t="str">
        <f>IF(OR(Q84=$AG$6,Q84=$AG$7),K84,"")</f>
        <v/>
      </c>
      <c r="N84" s="89" t="str">
        <f>IF(Q84=$AG$8,K84,"")</f>
        <v/>
      </c>
      <c r="O84" s="89"/>
      <c r="P84" s="89"/>
      <c r="Q84" s="183"/>
      <c r="R84" s="151"/>
      <c r="S84" s="185"/>
      <c r="T84" s="76"/>
      <c r="V84" s="187"/>
      <c r="W84" s="187"/>
      <c r="X84" s="187"/>
      <c r="Y84" s="187"/>
      <c r="Z84" s="187"/>
    </row>
    <row r="85" spans="1:28" ht="45" customHeight="1">
      <c r="E85" s="155"/>
      <c r="F85" s="199" t="s">
        <v>43</v>
      </c>
      <c r="G85" s="164" t="s">
        <v>144</v>
      </c>
      <c r="H85" s="200">
        <v>21.1</v>
      </c>
      <c r="I85" s="188" t="s">
        <v>141</v>
      </c>
      <c r="J85" s="165">
        <v>19</v>
      </c>
      <c r="K85" s="52"/>
      <c r="L85" s="88"/>
      <c r="M85" s="89" t="str">
        <f>IF(OR(Q85=$AG$6,Q85=$AG$7),K85,"")</f>
        <v/>
      </c>
      <c r="N85" s="89" t="str">
        <f>IF(Q85=$AG$8,K85,"")</f>
        <v/>
      </c>
      <c r="O85" s="89"/>
      <c r="P85" s="89"/>
      <c r="Q85" s="183"/>
      <c r="R85" s="151"/>
      <c r="S85" s="185"/>
      <c r="T85" s="76"/>
      <c r="V85" s="187"/>
      <c r="W85" s="187"/>
      <c r="X85" s="187"/>
      <c r="Y85" s="187"/>
      <c r="Z85" s="187"/>
    </row>
    <row r="86" spans="1:28" ht="45" customHeight="1">
      <c r="E86" s="155"/>
      <c r="F86" s="257" t="s">
        <v>114</v>
      </c>
      <c r="G86" s="247" t="s">
        <v>239</v>
      </c>
      <c r="H86" s="169">
        <v>22.1</v>
      </c>
      <c r="I86" s="157" t="s">
        <v>240</v>
      </c>
      <c r="J86" s="162" t="s">
        <v>230</v>
      </c>
      <c r="K86" s="50"/>
      <c r="L86" s="88"/>
      <c r="M86" s="89"/>
      <c r="N86" s="89"/>
      <c r="O86" s="89"/>
      <c r="P86" s="89"/>
      <c r="Q86" s="183"/>
      <c r="R86" s="151"/>
      <c r="S86" s="185"/>
      <c r="T86" s="76"/>
      <c r="V86" s="187"/>
      <c r="W86" s="187"/>
      <c r="X86" s="187"/>
      <c r="Y86" s="187"/>
      <c r="Z86" s="187"/>
    </row>
    <row r="87" spans="1:28" ht="45" customHeight="1">
      <c r="E87" s="155"/>
      <c r="F87" s="258"/>
      <c r="G87" s="256"/>
      <c r="H87" s="169">
        <v>22.2</v>
      </c>
      <c r="I87" s="216" t="s">
        <v>186</v>
      </c>
      <c r="J87" s="165">
        <f>IF(I87=AB89,3,2)</f>
        <v>3</v>
      </c>
      <c r="K87" s="60"/>
      <c r="L87" s="88" t="str">
        <f>IF(AND(K87&gt;0,$K$86&lt;&gt;$AH$6),"!","")</f>
        <v/>
      </c>
      <c r="M87" s="89" t="str">
        <f>IF(OR(Q87=$AG$6,Q87=$AG$7),K87,"")</f>
        <v/>
      </c>
      <c r="N87" s="89" t="str">
        <f>IF(Q87=$AG$8,K87,"")</f>
        <v/>
      </c>
      <c r="O87" s="89"/>
      <c r="P87" s="89"/>
      <c r="Q87" s="183"/>
      <c r="R87" s="151"/>
      <c r="S87" s="185"/>
      <c r="T87" s="76"/>
      <c r="V87" s="187"/>
      <c r="W87" s="187"/>
      <c r="X87" s="187"/>
      <c r="Y87" s="187"/>
      <c r="Z87" s="187"/>
      <c r="AB87" s="77" t="s">
        <v>187</v>
      </c>
    </row>
    <row r="88" spans="1:28" ht="45" hidden="1" customHeight="1">
      <c r="E88" s="201"/>
      <c r="F88" s="261"/>
      <c r="G88" s="248"/>
      <c r="H88" s="168" t="s">
        <v>203</v>
      </c>
      <c r="I88" s="157" t="s">
        <v>188</v>
      </c>
      <c r="J88" s="165">
        <f>IF(G86=V88,1,0)</f>
        <v>0</v>
      </c>
      <c r="K88" s="147"/>
      <c r="L88" s="88"/>
      <c r="M88" s="89" t="str">
        <f>IF(OR(Q88=$AG$6,Q88=$AG$7),K88,"")</f>
        <v/>
      </c>
      <c r="N88" s="89" t="str">
        <f>IF(Q88=$AG$8,K88,"")</f>
        <v/>
      </c>
      <c r="O88" s="89"/>
      <c r="P88" s="89"/>
      <c r="Q88" s="144"/>
      <c r="R88" s="151"/>
      <c r="S88" s="146"/>
      <c r="T88" s="76"/>
      <c r="V88" s="77" t="s">
        <v>187</v>
      </c>
    </row>
    <row r="89" spans="1:28" ht="45" customHeight="1">
      <c r="E89" s="90"/>
      <c r="F89" s="90" t="s">
        <v>47</v>
      </c>
      <c r="G89" s="90"/>
      <c r="H89" s="91"/>
      <c r="I89" s="90"/>
      <c r="J89" s="91">
        <f>SUM(J83+J84+J85+J87)</f>
        <v>24</v>
      </c>
      <c r="K89" s="53">
        <f>SUM(K81:K88)</f>
        <v>0</v>
      </c>
      <c r="L89" s="87"/>
      <c r="M89" s="92">
        <f>SUM(M81:M88)</f>
        <v>0</v>
      </c>
      <c r="N89" s="92">
        <f>SUM(N81:N88)</f>
        <v>0</v>
      </c>
      <c r="O89" s="42"/>
      <c r="P89" s="42"/>
      <c r="R89" s="145"/>
      <c r="S89" s="149"/>
      <c r="T89" s="76"/>
      <c r="AB89" s="77" t="s">
        <v>186</v>
      </c>
    </row>
    <row r="90" spans="1:28" ht="45" customHeight="1">
      <c r="K90" s="59"/>
      <c r="L90" s="103"/>
    </row>
    <row r="91" spans="1:28" ht="45" customHeight="1">
      <c r="E91" s="28"/>
      <c r="F91" s="245" t="s">
        <v>11</v>
      </c>
      <c r="G91" s="245"/>
      <c r="H91" s="245"/>
      <c r="I91" s="245"/>
      <c r="J91" s="28">
        <f>5-SUM(A92:A94)</f>
        <v>5</v>
      </c>
      <c r="K91" s="55"/>
      <c r="L91" s="87"/>
      <c r="M91" s="251"/>
      <c r="N91" s="251"/>
      <c r="O91" s="125"/>
      <c r="P91" s="125"/>
      <c r="Q91" s="251"/>
      <c r="R91" s="251"/>
      <c r="S91" s="125"/>
      <c r="T91" s="101"/>
      <c r="V91" s="177"/>
      <c r="W91" s="177"/>
      <c r="X91" s="177"/>
      <c r="Y91" s="177"/>
      <c r="Z91" s="177"/>
    </row>
    <row r="92" spans="1:28" ht="45" customHeight="1">
      <c r="E92" s="155"/>
      <c r="F92" s="253" t="s">
        <v>32</v>
      </c>
      <c r="G92" s="247" t="s">
        <v>142</v>
      </c>
      <c r="H92" s="163">
        <v>23.1</v>
      </c>
      <c r="I92" s="189" t="s">
        <v>133</v>
      </c>
      <c r="J92" s="159">
        <v>5</v>
      </c>
      <c r="K92" s="61"/>
      <c r="L92" s="252" t="str">
        <f>IF(SUM(K92:K94)&gt;5,"ERROR: Please enter a total points score less than or equal to 5 for this credit.","")</f>
        <v/>
      </c>
      <c r="M92" s="89" t="str">
        <f>IF(OR(Q92=$AG$6,Q92=$AG$7),K92,"")</f>
        <v/>
      </c>
      <c r="N92" s="89" t="str">
        <f>IF(Q92=$AG$8,K92,"")</f>
        <v/>
      </c>
      <c r="O92" s="89"/>
      <c r="P92" s="89"/>
      <c r="Q92" s="183"/>
      <c r="R92" s="151"/>
      <c r="S92" s="184"/>
      <c r="T92" s="76"/>
      <c r="V92" s="187"/>
      <c r="W92" s="187"/>
      <c r="X92" s="187"/>
      <c r="Y92" s="187"/>
      <c r="Z92" s="187"/>
    </row>
    <row r="93" spans="1:28" ht="45" customHeight="1">
      <c r="E93" s="155"/>
      <c r="F93" s="254"/>
      <c r="G93" s="256"/>
      <c r="H93" s="163">
        <v>23.2</v>
      </c>
      <c r="I93" s="188" t="s">
        <v>134</v>
      </c>
      <c r="J93" s="159">
        <v>2</v>
      </c>
      <c r="K93" s="52"/>
      <c r="L93" s="252"/>
      <c r="M93" s="89" t="str">
        <f>IF(OR(Q93=$AG$6,Q93=$AG$7),K93,"")</f>
        <v/>
      </c>
      <c r="N93" s="89" t="str">
        <f>IF(Q93=$AG$8,K93,"")</f>
        <v/>
      </c>
      <c r="O93" s="89"/>
      <c r="P93" s="89"/>
      <c r="Q93" s="183"/>
      <c r="R93" s="151"/>
      <c r="S93" s="185"/>
      <c r="T93" s="76"/>
      <c r="V93" s="187"/>
      <c r="W93" s="187"/>
      <c r="X93" s="187"/>
      <c r="Y93" s="187"/>
      <c r="Z93" s="187"/>
    </row>
    <row r="94" spans="1:28" ht="45" customHeight="1">
      <c r="A94" s="139"/>
      <c r="E94" s="155"/>
      <c r="F94" s="254"/>
      <c r="G94" s="256"/>
      <c r="H94" s="163">
        <v>23.3</v>
      </c>
      <c r="I94" s="194" t="s">
        <v>161</v>
      </c>
      <c r="J94" s="159">
        <v>2</v>
      </c>
      <c r="K94" s="52"/>
      <c r="L94" s="252"/>
      <c r="M94" s="89" t="str">
        <f>IF(OR(Q94=$AG$6,Q94=$AG$7),K94,"")</f>
        <v/>
      </c>
      <c r="N94" s="89" t="str">
        <f>IF(Q94=$AG$8,K94,"")</f>
        <v/>
      </c>
      <c r="O94" s="89"/>
      <c r="P94" s="89"/>
      <c r="Q94" s="183"/>
      <c r="R94" s="151"/>
      <c r="S94" s="185"/>
      <c r="T94" s="76"/>
      <c r="V94" s="187"/>
      <c r="W94" s="187"/>
      <c r="X94" s="187"/>
      <c r="Y94" s="187"/>
      <c r="Z94" s="187"/>
    </row>
    <row r="95" spans="1:28" ht="45" customHeight="1">
      <c r="A95" s="139"/>
      <c r="E95" s="155"/>
      <c r="F95" s="255"/>
      <c r="G95" s="248"/>
      <c r="H95" s="163">
        <v>23.4</v>
      </c>
      <c r="I95" s="194" t="s">
        <v>241</v>
      </c>
      <c r="J95" s="159">
        <v>1</v>
      </c>
      <c r="K95" s="52"/>
      <c r="L95" s="142"/>
      <c r="M95" s="89" t="str">
        <f>IF(OR(Q95=$AG$6,Q95=$AG$7),K95,"")</f>
        <v/>
      </c>
      <c r="N95" s="89" t="str">
        <f>IF(Q95=$AG$8,K95,"")</f>
        <v/>
      </c>
      <c r="O95" s="89"/>
      <c r="P95" s="89"/>
      <c r="Q95" s="183"/>
      <c r="R95" s="152"/>
      <c r="S95" s="186"/>
      <c r="T95" s="76"/>
      <c r="V95" s="187"/>
      <c r="W95" s="187"/>
      <c r="X95" s="187"/>
      <c r="Y95" s="187"/>
      <c r="Z95" s="187"/>
    </row>
    <row r="96" spans="1:28" ht="45" customHeight="1">
      <c r="E96" s="90"/>
      <c r="F96" s="90" t="s">
        <v>47</v>
      </c>
      <c r="G96" s="90"/>
      <c r="H96" s="91"/>
      <c r="I96" s="90"/>
      <c r="J96" s="91">
        <f>IF(SUM(J92:J95)&gt;5,5,SUM(J92:J95))</f>
        <v>5</v>
      </c>
      <c r="K96" s="53">
        <f>IF(SUM(K92:K95)&gt;5,5,SUM(K92:K95))</f>
        <v>0</v>
      </c>
      <c r="L96" s="87"/>
      <c r="M96" s="92">
        <f t="shared" ref="M96:N96" si="10">IF(SUM(M92:M94)&gt;5,5,SUM(M92:M94))</f>
        <v>0</v>
      </c>
      <c r="N96" s="92">
        <f t="shared" si="10"/>
        <v>0</v>
      </c>
      <c r="O96" s="42"/>
      <c r="P96" s="42"/>
      <c r="R96" s="145"/>
      <c r="S96" s="149"/>
      <c r="T96" s="76"/>
    </row>
    <row r="97" spans="1:26" ht="45" customHeight="1">
      <c r="K97" s="59"/>
      <c r="L97" s="103"/>
    </row>
    <row r="98" spans="1:26" ht="45" customHeight="1">
      <c r="E98" s="28"/>
      <c r="F98" s="245" t="s">
        <v>6</v>
      </c>
      <c r="G98" s="245"/>
      <c r="H98" s="245"/>
      <c r="I98" s="245"/>
      <c r="J98" s="28">
        <f>3-SUM(A99:A102)</f>
        <v>3</v>
      </c>
      <c r="K98" s="55"/>
      <c r="L98" s="87"/>
      <c r="M98" s="45"/>
      <c r="N98" s="45"/>
      <c r="O98" s="45"/>
      <c r="P98" s="45"/>
      <c r="Q98" s="45"/>
      <c r="R98" s="145"/>
      <c r="S98" s="125"/>
      <c r="T98" s="101"/>
      <c r="V98" s="177"/>
      <c r="W98" s="177"/>
      <c r="X98" s="177"/>
      <c r="Y98" s="177"/>
      <c r="Z98" s="177"/>
    </row>
    <row r="99" spans="1:26" ht="45" customHeight="1">
      <c r="E99" s="155"/>
      <c r="F99" s="246" t="s">
        <v>12</v>
      </c>
      <c r="G99" s="247" t="s">
        <v>91</v>
      </c>
      <c r="H99" s="163">
        <v>24.1</v>
      </c>
      <c r="I99" s="189" t="s">
        <v>227</v>
      </c>
      <c r="J99" s="162" t="s">
        <v>230</v>
      </c>
      <c r="K99" s="50"/>
      <c r="L99" s="102"/>
      <c r="M99" s="89" t="str">
        <f>IF(OR(Q99=$AG$6,Q99=$AG$7),K99,"")</f>
        <v/>
      </c>
      <c r="N99" s="89" t="str">
        <f>IF(Q99=$AG$8,K99,"")</f>
        <v/>
      </c>
      <c r="O99" s="89"/>
      <c r="P99" s="89"/>
      <c r="Q99" s="183"/>
      <c r="R99" s="151"/>
      <c r="S99" s="184"/>
      <c r="T99" s="76"/>
      <c r="V99" s="187"/>
      <c r="W99" s="187"/>
      <c r="X99" s="187"/>
      <c r="Y99" s="187"/>
      <c r="Z99" s="187"/>
    </row>
    <row r="100" spans="1:26" ht="45" customHeight="1">
      <c r="A100" s="139">
        <f>IF(B100=TRUE,1,0)</f>
        <v>0</v>
      </c>
      <c r="B100" s="67" t="b">
        <v>0</v>
      </c>
      <c r="C100" s="67"/>
      <c r="D100" s="67"/>
      <c r="E100" s="155"/>
      <c r="F100" s="246"/>
      <c r="G100" s="248"/>
      <c r="H100" s="165">
        <v>24.2</v>
      </c>
      <c r="I100" s="188" t="s">
        <v>90</v>
      </c>
      <c r="J100" s="159">
        <f>IF(B100=FALSE,1,0)</f>
        <v>1</v>
      </c>
      <c r="K100" s="61"/>
      <c r="L100" s="88" t="str">
        <f>IF(AND(K100&gt;0,$K99&lt;&gt;$AH$6),"!","")</f>
        <v/>
      </c>
      <c r="M100" s="89" t="str">
        <f>IF(OR(Q100=$AG$6,Q100=$AG$7),K100,"")</f>
        <v/>
      </c>
      <c r="N100" s="89" t="str">
        <f>IF(Q100=$AG$8,K100,"")</f>
        <v/>
      </c>
      <c r="O100" s="89"/>
      <c r="P100" s="89"/>
      <c r="Q100" s="183"/>
      <c r="R100" s="151"/>
      <c r="S100" s="185"/>
      <c r="T100" s="76"/>
      <c r="V100" s="187"/>
      <c r="W100" s="187"/>
      <c r="X100" s="187"/>
      <c r="Y100" s="187"/>
      <c r="Z100" s="187"/>
    </row>
    <row r="101" spans="1:26" ht="45" customHeight="1">
      <c r="A101" s="139">
        <f>IF(B101=TRUE,1,0)</f>
        <v>0</v>
      </c>
      <c r="B101" s="67" t="b">
        <v>0</v>
      </c>
      <c r="C101" s="67"/>
      <c r="D101" s="67"/>
      <c r="E101" s="155"/>
      <c r="F101" s="156" t="s">
        <v>33</v>
      </c>
      <c r="G101" s="157" t="s">
        <v>92</v>
      </c>
      <c r="H101" s="200">
        <v>25.1</v>
      </c>
      <c r="I101" s="157" t="s">
        <v>189</v>
      </c>
      <c r="J101" s="159">
        <f>IF(B101=FALSE,1,0)</f>
        <v>1</v>
      </c>
      <c r="K101" s="61"/>
      <c r="L101" s="102"/>
      <c r="M101" s="89" t="str">
        <f>IF(OR(Q101=$AG$6,Q101=$AG$7),K101,"")</f>
        <v/>
      </c>
      <c r="N101" s="89" t="str">
        <f>IF(Q101=$AG$8,K101,"")</f>
        <v/>
      </c>
      <c r="O101" s="89"/>
      <c r="P101" s="89"/>
      <c r="Q101" s="183"/>
      <c r="R101" s="151"/>
      <c r="S101" s="185"/>
      <c r="T101" s="76"/>
      <c r="V101" s="187"/>
      <c r="W101" s="187"/>
      <c r="X101" s="187"/>
      <c r="Y101" s="187"/>
      <c r="Z101" s="187"/>
    </row>
    <row r="102" spans="1:26" ht="45" customHeight="1">
      <c r="A102" s="139">
        <f>IF(B102=TRUE,1,0)</f>
        <v>0</v>
      </c>
      <c r="B102" s="67" t="b">
        <v>0</v>
      </c>
      <c r="C102" s="67"/>
      <c r="D102" s="67"/>
      <c r="E102" s="155"/>
      <c r="F102" s="202" t="s">
        <v>34</v>
      </c>
      <c r="G102" s="181" t="s">
        <v>93</v>
      </c>
      <c r="H102" s="203">
        <v>26.1</v>
      </c>
      <c r="I102" s="204" t="s">
        <v>34</v>
      </c>
      <c r="J102" s="192">
        <f>IF(B102=FALSE,1,0)</f>
        <v>1</v>
      </c>
      <c r="K102" s="62"/>
      <c r="L102" s="102"/>
      <c r="M102" s="89" t="str">
        <f>IF(OR(Q102=$AG$6,Q102=$AG$7),K102,"")</f>
        <v/>
      </c>
      <c r="N102" s="89" t="str">
        <f>IF(Q102=$AG$8,K102,"")</f>
        <v/>
      </c>
      <c r="O102" s="89"/>
      <c r="P102" s="89"/>
      <c r="Q102" s="183"/>
      <c r="R102" s="151"/>
      <c r="S102" s="185"/>
      <c r="T102" s="76"/>
      <c r="V102" s="187"/>
      <c r="W102" s="187"/>
      <c r="X102" s="187"/>
      <c r="Y102" s="187"/>
      <c r="Z102" s="187"/>
    </row>
    <row r="103" spans="1:26" ht="45" customHeight="1">
      <c r="E103" s="90"/>
      <c r="F103" s="90" t="s">
        <v>47</v>
      </c>
      <c r="G103" s="90"/>
      <c r="H103" s="91"/>
      <c r="I103" s="90"/>
      <c r="J103" s="91">
        <f>SUM(J99:J102)</f>
        <v>3</v>
      </c>
      <c r="K103" s="53">
        <f>SUM(K99:K102)</f>
        <v>0</v>
      </c>
      <c r="L103" s="87"/>
      <c r="M103" s="92">
        <f t="shared" ref="M103:N103" si="11">SUM(M99:M102)</f>
        <v>0</v>
      </c>
      <c r="N103" s="92">
        <f t="shared" si="11"/>
        <v>0</v>
      </c>
      <c r="O103" s="42"/>
      <c r="P103" s="42"/>
      <c r="Q103" s="73"/>
      <c r="R103" s="76"/>
      <c r="S103" s="153"/>
      <c r="T103" s="76"/>
    </row>
    <row r="104" spans="1:26" ht="45" customHeight="1">
      <c r="E104" s="77"/>
      <c r="F104" s="13"/>
      <c r="G104" s="13"/>
      <c r="H104" s="73"/>
      <c r="I104" s="13"/>
      <c r="J104" s="73"/>
      <c r="K104" s="59"/>
      <c r="L104" s="87"/>
      <c r="M104" s="73"/>
      <c r="N104" s="73"/>
      <c r="O104" s="73"/>
      <c r="P104" s="73"/>
      <c r="Q104" s="73"/>
      <c r="R104" s="76"/>
      <c r="S104" s="153"/>
      <c r="T104" s="76"/>
    </row>
    <row r="105" spans="1:26" ht="45" customHeight="1">
      <c r="E105" s="32"/>
      <c r="F105" s="245" t="s">
        <v>16</v>
      </c>
      <c r="G105" s="245"/>
      <c r="H105" s="245"/>
      <c r="I105" s="245"/>
      <c r="J105" s="32">
        <v>10</v>
      </c>
      <c r="K105" s="55"/>
      <c r="L105" s="87"/>
      <c r="M105" s="31"/>
      <c r="N105" s="31"/>
      <c r="O105" s="31"/>
      <c r="P105" s="31"/>
      <c r="Q105" s="31"/>
      <c r="R105" s="101"/>
      <c r="S105" s="154"/>
      <c r="T105" s="101"/>
      <c r="V105" s="177"/>
      <c r="W105" s="177"/>
      <c r="X105" s="177"/>
      <c r="Y105" s="177"/>
      <c r="Z105" s="177"/>
    </row>
    <row r="106" spans="1:26" ht="45" customHeight="1">
      <c r="E106" s="155"/>
      <c r="F106" s="179" t="s">
        <v>94</v>
      </c>
      <c r="G106" s="205" t="s">
        <v>99</v>
      </c>
      <c r="H106" s="206">
        <v>27.1</v>
      </c>
      <c r="I106" s="198" t="s">
        <v>94</v>
      </c>
      <c r="J106" s="249">
        <v>10</v>
      </c>
      <c r="K106" s="63"/>
      <c r="L106" s="250" t="str">
        <f>IF(SUM(K106:K110)&gt;10,"ERROR: the total number of points available in the Innovation category is 10. Please enter a points score less than or equal to 10.","")</f>
        <v/>
      </c>
      <c r="M106" s="89" t="str">
        <f>IF(OR(Q106=$AG$6,Q106=$AG$7),K106,"")</f>
        <v/>
      </c>
      <c r="N106" s="89" t="str">
        <f>IF(Q106=$AG$8,K106,"")</f>
        <v/>
      </c>
      <c r="O106" s="89"/>
      <c r="P106" s="89"/>
      <c r="Q106" s="183"/>
      <c r="R106" s="151"/>
      <c r="S106" s="184"/>
      <c r="T106" s="76"/>
      <c r="V106" s="187"/>
      <c r="W106" s="187"/>
      <c r="X106" s="187"/>
      <c r="Y106" s="187"/>
      <c r="Z106" s="187"/>
    </row>
    <row r="107" spans="1:26" ht="45" customHeight="1">
      <c r="E107" s="155"/>
      <c r="F107" s="156" t="s">
        <v>95</v>
      </c>
      <c r="G107" s="207" t="s">
        <v>100</v>
      </c>
      <c r="H107" s="159">
        <v>27.2</v>
      </c>
      <c r="I107" s="164" t="s">
        <v>95</v>
      </c>
      <c r="J107" s="249"/>
      <c r="K107" s="63"/>
      <c r="L107" s="250"/>
      <c r="M107" s="89" t="str">
        <f>IF(OR(Q107=$AG$6,Q107=$AG$7),K107,"")</f>
        <v/>
      </c>
      <c r="N107" s="89" t="str">
        <f>IF(Q107=$AG$8,K107,"")</f>
        <v/>
      </c>
      <c r="O107" s="89"/>
      <c r="P107" s="89"/>
      <c r="Q107" s="183"/>
      <c r="R107" s="151"/>
      <c r="S107" s="185"/>
      <c r="T107" s="76"/>
      <c r="V107" s="187"/>
      <c r="W107" s="187"/>
      <c r="X107" s="187"/>
      <c r="Y107" s="187"/>
      <c r="Z107" s="187"/>
    </row>
    <row r="108" spans="1:26" ht="45" customHeight="1">
      <c r="E108" s="155"/>
      <c r="F108" s="156" t="s">
        <v>96</v>
      </c>
      <c r="G108" s="207" t="s">
        <v>101</v>
      </c>
      <c r="H108" s="159">
        <v>27.3</v>
      </c>
      <c r="I108" s="164" t="s">
        <v>96</v>
      </c>
      <c r="J108" s="249"/>
      <c r="K108" s="63"/>
      <c r="L108" s="250"/>
      <c r="M108" s="89" t="str">
        <f>IF(OR(Q108=$AG$6,Q108=$AG$7),K108,"")</f>
        <v/>
      </c>
      <c r="N108" s="89" t="str">
        <f>IF(Q108=$AG$8,K108,"")</f>
        <v/>
      </c>
      <c r="O108" s="89"/>
      <c r="P108" s="89"/>
      <c r="Q108" s="183"/>
      <c r="R108" s="151"/>
      <c r="S108" s="185"/>
      <c r="T108" s="76"/>
      <c r="V108" s="187"/>
      <c r="W108" s="187"/>
      <c r="X108" s="187"/>
      <c r="Y108" s="187"/>
      <c r="Z108" s="187"/>
    </row>
    <row r="109" spans="1:26" ht="45" customHeight="1">
      <c r="E109" s="155"/>
      <c r="F109" s="156" t="s">
        <v>97</v>
      </c>
      <c r="G109" s="207" t="s">
        <v>102</v>
      </c>
      <c r="H109" s="159">
        <v>27.4</v>
      </c>
      <c r="I109" s="164" t="s">
        <v>97</v>
      </c>
      <c r="J109" s="249"/>
      <c r="K109" s="63"/>
      <c r="L109" s="250"/>
      <c r="M109" s="89" t="str">
        <f>IF(OR(Q109=$AG$6,Q109=$AG$7),K109,"")</f>
        <v/>
      </c>
      <c r="N109" s="89" t="str">
        <f>IF(Q109=$AG$8,K109,"")</f>
        <v/>
      </c>
      <c r="O109" s="89"/>
      <c r="P109" s="89"/>
      <c r="Q109" s="183"/>
      <c r="R109" s="151"/>
      <c r="S109" s="185"/>
      <c r="T109" s="76"/>
      <c r="V109" s="187"/>
      <c r="W109" s="187"/>
      <c r="X109" s="187"/>
      <c r="Y109" s="187"/>
      <c r="Z109" s="187"/>
    </row>
    <row r="110" spans="1:26" ht="45" customHeight="1">
      <c r="E110" s="155"/>
      <c r="F110" s="180" t="s">
        <v>98</v>
      </c>
      <c r="G110" s="208" t="s">
        <v>103</v>
      </c>
      <c r="H110" s="192">
        <v>27.5</v>
      </c>
      <c r="I110" s="209" t="s">
        <v>98</v>
      </c>
      <c r="J110" s="249"/>
      <c r="K110" s="63"/>
      <c r="L110" s="250"/>
      <c r="M110" s="89" t="str">
        <f>IF(OR(Q110=$AG$6,Q110=$AG$7),K110,"")</f>
        <v/>
      </c>
      <c r="N110" s="89" t="str">
        <f>IF(Q110=$AG$8,K110,"")</f>
        <v/>
      </c>
      <c r="O110" s="89"/>
      <c r="P110" s="89"/>
      <c r="Q110" s="183"/>
      <c r="R110" s="151"/>
      <c r="S110" s="185"/>
      <c r="T110" s="76"/>
      <c r="V110" s="187"/>
      <c r="W110" s="187"/>
      <c r="X110" s="187"/>
      <c r="Y110" s="187"/>
      <c r="Z110" s="187"/>
    </row>
    <row r="111" spans="1:26" ht="45" customHeight="1">
      <c r="E111" s="90"/>
      <c r="F111" s="90" t="s">
        <v>47</v>
      </c>
      <c r="G111" s="90"/>
      <c r="H111" s="91"/>
      <c r="I111" s="90"/>
      <c r="J111" s="91">
        <f>SUM(J106)</f>
        <v>10</v>
      </c>
      <c r="K111" s="53">
        <f>IF(SUM(K106:K110)&gt;10,10,SUM(K106:K110))</f>
        <v>0</v>
      </c>
      <c r="L111" s="88" t="str">
        <f>IF(K111&gt;10,"!","")</f>
        <v/>
      </c>
      <c r="M111" s="92">
        <f t="shared" ref="M111:N111" si="12">IF(SUM(M106:M110)&gt;10,10,SUM(M106:M110))</f>
        <v>0</v>
      </c>
      <c r="N111" s="92">
        <f t="shared" si="12"/>
        <v>0</v>
      </c>
      <c r="O111" s="42"/>
      <c r="P111" s="42"/>
    </row>
    <row r="112" spans="1:26" ht="45" customHeight="1">
      <c r="F112" s="13"/>
      <c r="G112" s="13"/>
      <c r="H112" s="73"/>
      <c r="I112" s="13"/>
      <c r="J112" s="73"/>
      <c r="K112" s="73"/>
      <c r="L112" s="76"/>
      <c r="M112" s="73"/>
      <c r="N112" s="73"/>
      <c r="O112" s="73"/>
      <c r="P112" s="73"/>
    </row>
    <row r="113" spans="1:20" ht="45" customHeight="1">
      <c r="A113" s="141" t="s">
        <v>191</v>
      </c>
      <c r="F113" s="41"/>
      <c r="G113" s="105"/>
      <c r="H113" s="42"/>
      <c r="I113" s="104" t="s">
        <v>193</v>
      </c>
      <c r="J113" s="79" t="s">
        <v>194</v>
      </c>
      <c r="K113" s="79" t="s">
        <v>195</v>
      </c>
      <c r="L113" s="42"/>
      <c r="M113" s="79" t="s">
        <v>204</v>
      </c>
      <c r="N113" s="79" t="s">
        <v>205</v>
      </c>
      <c r="O113" s="70"/>
      <c r="P113" s="70"/>
      <c r="Q113" s="14"/>
      <c r="R113" s="101"/>
      <c r="S113" s="15"/>
      <c r="T113" s="101"/>
    </row>
    <row r="114" spans="1:20" ht="45" customHeight="1">
      <c r="A114" s="141">
        <f>SUM(A28:A102)</f>
        <v>0</v>
      </c>
      <c r="F114" s="41"/>
      <c r="G114" s="105"/>
      <c r="H114" s="42"/>
      <c r="I114" s="86" t="s">
        <v>197</v>
      </c>
      <c r="J114" s="40">
        <f>100-A114</f>
        <v>100</v>
      </c>
      <c r="K114" s="64">
        <f>K25+K49+K62+K70+K78+K89+K96+K103</f>
        <v>0</v>
      </c>
      <c r="L114" s="42"/>
      <c r="M114" s="64">
        <f>(M25+M49+M62+M70+M78+M89+M96+M103)/J114*100+M111</f>
        <v>0</v>
      </c>
      <c r="N114" s="64">
        <f>(N25+N49+N62+N70+N78+N89+N96+N103)/J114*100+N111</f>
        <v>0</v>
      </c>
      <c r="O114" s="72"/>
      <c r="P114" s="72"/>
      <c r="Q114" s="14"/>
      <c r="R114" s="101"/>
      <c r="S114" s="15"/>
      <c r="T114" s="101"/>
    </row>
    <row r="115" spans="1:20" ht="45" customHeight="1">
      <c r="F115" s="85"/>
      <c r="G115" s="85"/>
      <c r="H115" s="73"/>
      <c r="I115" s="86" t="s">
        <v>201</v>
      </c>
      <c r="J115" s="106"/>
      <c r="K115" s="44">
        <f>K114/J114*100</f>
        <v>0</v>
      </c>
      <c r="L115" s="123"/>
      <c r="M115" s="16"/>
      <c r="N115" s="244"/>
      <c r="O115" s="123"/>
      <c r="P115" s="123"/>
      <c r="Q115" s="14"/>
      <c r="R115" s="17"/>
      <c r="S115" s="18"/>
      <c r="T115" s="76"/>
    </row>
    <row r="116" spans="1:20" ht="45" customHeight="1">
      <c r="F116" s="85"/>
      <c r="G116" s="85"/>
      <c r="H116" s="73"/>
      <c r="I116" s="86" t="s">
        <v>196</v>
      </c>
      <c r="J116" s="40">
        <v>10</v>
      </c>
      <c r="K116" s="64">
        <f>K111</f>
        <v>0</v>
      </c>
      <c r="L116" s="123"/>
      <c r="M116" s="16"/>
      <c r="N116" s="244"/>
      <c r="O116" s="123"/>
      <c r="P116" s="123"/>
      <c r="Q116" s="123"/>
      <c r="R116" s="17"/>
      <c r="S116" s="18"/>
      <c r="T116" s="76"/>
    </row>
    <row r="117" spans="1:20" ht="45" customHeight="1">
      <c r="I117" s="86" t="s">
        <v>198</v>
      </c>
      <c r="J117" s="107"/>
      <c r="K117" s="44">
        <f>(K115)+K116</f>
        <v>0</v>
      </c>
    </row>
    <row r="120" spans="1:20" ht="45" customHeight="1"/>
    <row r="121" spans="1:20" ht="45" customHeight="1"/>
    <row r="122" spans="1:20" ht="45" customHeight="1"/>
    <row r="123" spans="1:20" ht="45" customHeight="1"/>
    <row r="124" spans="1:20" ht="45" customHeight="1"/>
    <row r="130" spans="1:19" s="113" customFormat="1" ht="37.5" hidden="1" customHeight="1">
      <c r="A130" s="110"/>
      <c r="B130" s="110"/>
      <c r="C130" s="110"/>
      <c r="D130" s="110"/>
      <c r="E130" s="110"/>
      <c r="F130" s="111"/>
      <c r="G130" s="111"/>
      <c r="H130" s="112"/>
      <c r="I130" s="111"/>
      <c r="J130" s="112"/>
      <c r="K130" s="112"/>
      <c r="M130" s="112"/>
      <c r="N130" s="112"/>
      <c r="O130" s="109" t="s">
        <v>211</v>
      </c>
      <c r="P130" s="109" t="s">
        <v>212</v>
      </c>
      <c r="Q130" s="114" t="s">
        <v>213</v>
      </c>
      <c r="R130" s="115" t="s">
        <v>214</v>
      </c>
      <c r="S130" s="111"/>
    </row>
    <row r="131" spans="1:19" s="113" customFormat="1" ht="37.5" hidden="1" customHeight="1">
      <c r="A131" s="110"/>
      <c r="B131" s="110"/>
      <c r="C131" s="110"/>
      <c r="D131" s="110"/>
      <c r="E131" s="110"/>
      <c r="F131" s="111"/>
      <c r="G131" s="111"/>
      <c r="H131" s="112"/>
      <c r="I131" s="111"/>
      <c r="J131" s="112"/>
      <c r="K131" s="112"/>
      <c r="M131" s="112"/>
      <c r="N131" s="109" t="s">
        <v>215</v>
      </c>
      <c r="O131" s="117"/>
      <c r="P131" s="116">
        <f>COUNTIF(P8:P102,"Core")</f>
        <v>0</v>
      </c>
      <c r="Q131" s="116">
        <f>COUNTIF(Q8:Q102,"Not Awarded - Major Non-compliance")</f>
        <v>0</v>
      </c>
      <c r="R131" s="118"/>
      <c r="S131" s="111"/>
    </row>
    <row r="132" spans="1:19" s="113" customFormat="1" ht="37.5" hidden="1" customHeight="1">
      <c r="A132" s="110"/>
      <c r="B132" s="110"/>
      <c r="C132" s="110"/>
      <c r="D132" s="110"/>
      <c r="E132" s="110"/>
      <c r="F132" s="111"/>
      <c r="G132" s="111"/>
      <c r="H132" s="112"/>
      <c r="I132" s="111"/>
      <c r="J132" s="112"/>
      <c r="K132" s="112"/>
      <c r="M132" s="112"/>
      <c r="N132" s="109" t="s">
        <v>216</v>
      </c>
      <c r="O132" s="116">
        <f>COUNTIF(O8:O102,"Stage 1")</f>
        <v>0</v>
      </c>
      <c r="P132" s="116">
        <f>COUNTIF(P8:P102,"Stage 1")</f>
        <v>0</v>
      </c>
      <c r="Q132" s="116">
        <f>COUNTIF(Q8:Q102,"Not Awarded - Major Non-compliance")</f>
        <v>0</v>
      </c>
      <c r="R132" s="109" t="str">
        <f>IF(Q132&gt;P132*0.5, "Go to Stage 2", "Assessment Complete")</f>
        <v>Assessment Complete</v>
      </c>
      <c r="S132" s="111"/>
    </row>
    <row r="133" spans="1:19" s="113" customFormat="1" ht="37.5" hidden="1" customHeight="1">
      <c r="A133" s="110"/>
      <c r="B133" s="110"/>
      <c r="C133" s="110"/>
      <c r="D133" s="110"/>
      <c r="E133" s="110"/>
      <c r="F133" s="111"/>
      <c r="G133" s="111"/>
      <c r="H133" s="112"/>
      <c r="I133" s="111"/>
      <c r="J133" s="112"/>
      <c r="K133" s="112"/>
      <c r="M133" s="112"/>
      <c r="N133" s="109" t="s">
        <v>217</v>
      </c>
      <c r="O133" s="116">
        <f>COUNTIF(O8:O102,"Stage 2")</f>
        <v>0</v>
      </c>
      <c r="P133" s="116">
        <f>COUNTIF(P8:P102,"Stage 2")</f>
        <v>0</v>
      </c>
      <c r="Q133" s="116">
        <f>COUNTIF(Q8:Q102,"Not Awarded - Major Non-compliance")</f>
        <v>0</v>
      </c>
      <c r="R133" s="109" t="str">
        <f>IF(AND(R132="Go to Stage 2", P133=0),R132,IF(Q133&gt;SUM(P132:P133)*0.5,"Go to Stage 3","Assessment Complete"))</f>
        <v>Assessment Complete</v>
      </c>
      <c r="S133" s="111"/>
    </row>
    <row r="134" spans="1:19" s="113" customFormat="1" ht="37.5" hidden="1" customHeight="1">
      <c r="A134" s="110"/>
      <c r="B134" s="110"/>
      <c r="C134" s="110"/>
      <c r="D134" s="110"/>
      <c r="E134" s="110"/>
      <c r="F134" s="111"/>
      <c r="G134" s="111"/>
      <c r="H134" s="112"/>
      <c r="I134" s="111"/>
      <c r="J134" s="112"/>
      <c r="K134" s="112"/>
      <c r="M134" s="112"/>
      <c r="N134" s="109" t="s">
        <v>218</v>
      </c>
      <c r="O134" s="116">
        <f>COUNTIF(O8:O102,"Stage 3")</f>
        <v>0</v>
      </c>
      <c r="P134" s="116">
        <f>COUNTIF(P8:P102,"Stage 3")</f>
        <v>0</v>
      </c>
      <c r="Q134" s="116">
        <f>COUNTIF(Q8:Q102,"Not Awarded - Major Non-compliance")</f>
        <v>0</v>
      </c>
      <c r="R134" s="118"/>
      <c r="S134" s="111"/>
    </row>
    <row r="135" spans="1:19" s="113" customFormat="1" ht="37.5" hidden="1" customHeight="1">
      <c r="A135" s="110"/>
      <c r="B135" s="110"/>
      <c r="C135" s="110"/>
      <c r="D135" s="110"/>
      <c r="E135" s="110"/>
      <c r="F135" s="111"/>
      <c r="G135" s="111"/>
      <c r="H135" s="112"/>
      <c r="I135" s="111"/>
      <c r="J135" s="112"/>
      <c r="K135" s="112"/>
      <c r="M135" s="112"/>
      <c r="N135" s="112"/>
      <c r="O135" s="119"/>
      <c r="P135" s="120"/>
      <c r="Q135" s="114">
        <f>COUNTIF(Q8:Q102,"Awarded - Compliant")+COUNTIF(Q8:Q102,"Awarded - Minor non-Compliance")+COUNTIF(Q8:Q102,"Not Awarded - Major non-compliance")</f>
        <v>0</v>
      </c>
      <c r="R135" s="109" t="str">
        <f>IF(R132="Assessment Complete",R132,IF(R133="Assessment Complete",R133,IF(P131&gt;=1,R133,"Assessment Complete")))</f>
        <v>Assessment Complete</v>
      </c>
      <c r="S135" s="111"/>
    </row>
    <row r="226" spans="2:2">
      <c r="B226" s="71" t="b">
        <v>0</v>
      </c>
    </row>
    <row r="227" spans="2:2">
      <c r="B227" s="71" t="b">
        <v>1</v>
      </c>
    </row>
  </sheetData>
  <sheetProtection algorithmName="SHA-512" hashValue="q+UXXL9+8m+iKOz/cKi1FHez6jOPpHuxSpSi75s32Jc/EGD2HMSILzb/VW5W6hssrF2aAzZ8CW+kJ7Ky41v/LA==" saltValue="+qTbYDLJ3sCaga4a4u35Mw==" spinCount="100000" sheet="1" objects="1" scenarios="1"/>
  <dataConsolidate/>
  <mergeCells count="58">
    <mergeCell ref="F86:F88"/>
    <mergeCell ref="G86:G88"/>
    <mergeCell ref="F91:I91"/>
    <mergeCell ref="M91:N91"/>
    <mergeCell ref="Q91:R91"/>
    <mergeCell ref="N115:N116"/>
    <mergeCell ref="F98:I98"/>
    <mergeCell ref="F99:F100"/>
    <mergeCell ref="G99:G100"/>
    <mergeCell ref="F105:I105"/>
    <mergeCell ref="J106:J110"/>
    <mergeCell ref="L106:L110"/>
    <mergeCell ref="F92:F95"/>
    <mergeCell ref="G92:G95"/>
    <mergeCell ref="L92:L94"/>
    <mergeCell ref="F51:I51"/>
    <mergeCell ref="F52:F61"/>
    <mergeCell ref="G52:G61"/>
    <mergeCell ref="H53:H61"/>
    <mergeCell ref="F73:F77"/>
    <mergeCell ref="G73:G77"/>
    <mergeCell ref="G65:G69"/>
    <mergeCell ref="F81:F82"/>
    <mergeCell ref="G81:G82"/>
    <mergeCell ref="F83:F84"/>
    <mergeCell ref="G83:G84"/>
    <mergeCell ref="F65:F69"/>
    <mergeCell ref="F41:F43"/>
    <mergeCell ref="G41:G43"/>
    <mergeCell ref="F44:F45"/>
    <mergeCell ref="G44:G45"/>
    <mergeCell ref="F46:F47"/>
    <mergeCell ref="G46:G47"/>
    <mergeCell ref="F31:F33"/>
    <mergeCell ref="G31:G33"/>
    <mergeCell ref="F34:F37"/>
    <mergeCell ref="G34:G37"/>
    <mergeCell ref="F38:F40"/>
    <mergeCell ref="G38:G40"/>
    <mergeCell ref="F28:F30"/>
    <mergeCell ref="G28:G30"/>
    <mergeCell ref="F9:F13"/>
    <mergeCell ref="G9:G13"/>
    <mergeCell ref="F15:F17"/>
    <mergeCell ref="G15:G17"/>
    <mergeCell ref="F18:F19"/>
    <mergeCell ref="G18:G19"/>
    <mergeCell ref="F20:F22"/>
    <mergeCell ref="G20:G22"/>
    <mergeCell ref="F23:F24"/>
    <mergeCell ref="G23:G24"/>
    <mergeCell ref="F27:I27"/>
    <mergeCell ref="F7:I7"/>
    <mergeCell ref="F1:I1"/>
    <mergeCell ref="V1:X1"/>
    <mergeCell ref="V2:X3"/>
    <mergeCell ref="G3:H3"/>
    <mergeCell ref="G4:H4"/>
  </mergeCells>
  <conditionalFormatting sqref="F99:J99 F100:K100">
    <cfRule type="expression" dxfId="129" priority="46">
      <formula>$B$100=TRUE</formula>
    </cfRule>
  </conditionalFormatting>
  <conditionalFormatting sqref="F81:K82">
    <cfRule type="expression" dxfId="128" priority="69">
      <formula>$G$80=$AB$83</formula>
    </cfRule>
  </conditionalFormatting>
  <conditionalFormatting sqref="F85:K85">
    <cfRule type="expression" dxfId="127" priority="68">
      <formula>$G$80=$AB$82</formula>
    </cfRule>
  </conditionalFormatting>
  <conditionalFormatting sqref="F101:K101">
    <cfRule type="expression" dxfId="126" priority="45">
      <formula>$B$101=TRUE</formula>
    </cfRule>
  </conditionalFormatting>
  <conditionalFormatting sqref="F102:K102">
    <cfRule type="expression" dxfId="125" priority="44">
      <formula>$B$102=TRUE</formula>
    </cfRule>
  </conditionalFormatting>
  <conditionalFormatting sqref="G26">
    <cfRule type="expression" dxfId="124" priority="53">
      <formula>#REF!=0</formula>
    </cfRule>
  </conditionalFormatting>
  <conditionalFormatting sqref="G62">
    <cfRule type="expression" dxfId="123" priority="57">
      <formula>#REF!=0</formula>
    </cfRule>
  </conditionalFormatting>
  <conditionalFormatting sqref="H67 H66:J66 H68:J69">
    <cfRule type="expression" dxfId="122" priority="11">
      <formula>$G$52=$AB$52</formula>
    </cfRule>
  </conditionalFormatting>
  <conditionalFormatting sqref="H65:I65">
    <cfRule type="expression" dxfId="121" priority="6">
      <formula>$G$52=$AB$59</formula>
    </cfRule>
    <cfRule type="expression" dxfId="120" priority="5">
      <formula>$G$52=$AB$52</formula>
    </cfRule>
    <cfRule type="expression" dxfId="119" priority="7">
      <formula>$G$52=$AB$54</formula>
    </cfRule>
    <cfRule type="expression" dxfId="118" priority="8">
      <formula>$G$52=$AB$53</formula>
    </cfRule>
  </conditionalFormatting>
  <conditionalFormatting sqref="H86:I86 H87 J87:K87">
    <cfRule type="expression" dxfId="117" priority="59">
      <formula>$G$86=$V$88</formula>
    </cfRule>
  </conditionalFormatting>
  <conditionalFormatting sqref="H23:J23">
    <cfRule type="expression" dxfId="116" priority="26">
      <formula>$G$23=$I$24</formula>
    </cfRule>
  </conditionalFormatting>
  <conditionalFormatting sqref="H24:J24">
    <cfRule type="expression" dxfId="115" priority="27">
      <formula>$G$23=$I$23</formula>
    </cfRule>
  </conditionalFormatting>
  <conditionalFormatting sqref="H26:J26">
    <cfRule type="expression" dxfId="114" priority="58">
      <formula>#REF!=0</formula>
    </cfRule>
  </conditionalFormatting>
  <conditionalFormatting sqref="H66:J66 H67 H68:J69">
    <cfRule type="expression" dxfId="113" priority="12">
      <formula>$G$52=$AB$59</formula>
    </cfRule>
    <cfRule type="expression" dxfId="112" priority="13">
      <formula>$G$52=$AB$54</formula>
    </cfRule>
    <cfRule type="expression" dxfId="111" priority="14">
      <formula>$G$52=$AB$53</formula>
    </cfRule>
  </conditionalFormatting>
  <conditionalFormatting sqref="H67:J67">
    <cfRule type="expression" dxfId="110" priority="9">
      <formula>$B$67=TRUE</formula>
    </cfRule>
  </conditionalFormatting>
  <conditionalFormatting sqref="H73:J73">
    <cfRule type="expression" dxfId="109" priority="65">
      <formula>$G$73=$AB$74</formula>
    </cfRule>
  </conditionalFormatting>
  <conditionalFormatting sqref="H74:J74">
    <cfRule type="expression" dxfId="108" priority="67">
      <formula>$B$74=TRUE</formula>
    </cfRule>
  </conditionalFormatting>
  <conditionalFormatting sqref="H74:J77">
    <cfRule type="expression" dxfId="107" priority="19">
      <formula>$G$73=$AB$73</formula>
    </cfRule>
  </conditionalFormatting>
  <conditionalFormatting sqref="H75:J75">
    <cfRule type="expression" dxfId="106" priority="43">
      <formula>$B$75=TRUE</formula>
    </cfRule>
  </conditionalFormatting>
  <conditionalFormatting sqref="H76:J76">
    <cfRule type="expression" dxfId="105" priority="42">
      <formula>$B$76=TRUE</formula>
    </cfRule>
  </conditionalFormatting>
  <conditionalFormatting sqref="H28:K28">
    <cfRule type="expression" dxfId="104" priority="38">
      <formula>$B$28=TRUE</formula>
    </cfRule>
  </conditionalFormatting>
  <conditionalFormatting sqref="H29:K29">
    <cfRule type="expression" dxfId="103" priority="37">
      <formula>$B$29=TRUE</formula>
    </cfRule>
  </conditionalFormatting>
  <conditionalFormatting sqref="H30:K30">
    <cfRule type="expression" dxfId="102" priority="36">
      <formula>$B$30=TRUE</formula>
    </cfRule>
  </conditionalFormatting>
  <conditionalFormatting sqref="H31:K31">
    <cfRule type="expression" dxfId="101" priority="35">
      <formula>$B$31=TRUE</formula>
    </cfRule>
  </conditionalFormatting>
  <conditionalFormatting sqref="H32:K32">
    <cfRule type="expression" dxfId="100" priority="34">
      <formula>$B$32=TRUE</formula>
    </cfRule>
  </conditionalFormatting>
  <conditionalFormatting sqref="H33:K33">
    <cfRule type="expression" dxfId="99" priority="33">
      <formula>$B$33=TRUE</formula>
    </cfRule>
  </conditionalFormatting>
  <conditionalFormatting sqref="H35:K35">
    <cfRule type="expression" dxfId="98" priority="32">
      <formula>$B$35=TRUE</formula>
    </cfRule>
  </conditionalFormatting>
  <conditionalFormatting sqref="H36:K36">
    <cfRule type="expression" dxfId="97" priority="31">
      <formula>$B$36=TRUE</formula>
    </cfRule>
  </conditionalFormatting>
  <conditionalFormatting sqref="H37:K37">
    <cfRule type="expression" dxfId="96" priority="50">
      <formula>$B$37=TRUE</formula>
    </cfRule>
  </conditionalFormatting>
  <conditionalFormatting sqref="H39:K39">
    <cfRule type="expression" dxfId="95" priority="49">
      <formula>$B$39=TRUE</formula>
    </cfRule>
  </conditionalFormatting>
  <conditionalFormatting sqref="H40:K40">
    <cfRule type="expression" dxfId="94" priority="48">
      <formula>$B$40=TRUE</formula>
    </cfRule>
  </conditionalFormatting>
  <conditionalFormatting sqref="H41:K41">
    <cfRule type="expression" dxfId="93" priority="30">
      <formula>$B$41=TRUE</formula>
    </cfRule>
  </conditionalFormatting>
  <conditionalFormatting sqref="H42:K42">
    <cfRule type="expression" dxfId="92" priority="29">
      <formula>$B$42=TRUE</formula>
    </cfRule>
  </conditionalFormatting>
  <conditionalFormatting sqref="H43:K43">
    <cfRule type="expression" dxfId="91" priority="28">
      <formula>$B$43=TRUE</formula>
    </cfRule>
  </conditionalFormatting>
  <conditionalFormatting sqref="H45:K45">
    <cfRule type="expression" dxfId="90" priority="47">
      <formula>$B$45=TRUE</formula>
    </cfRule>
  </conditionalFormatting>
  <conditionalFormatting sqref="H46:K46">
    <cfRule type="expression" dxfId="89" priority="52">
      <formula>$G$46=$I$47</formula>
    </cfRule>
  </conditionalFormatting>
  <conditionalFormatting sqref="H47:K47">
    <cfRule type="expression" dxfId="88" priority="51">
      <formula>$G$46=$I$46</formula>
    </cfRule>
  </conditionalFormatting>
  <conditionalFormatting sqref="H65:K65">
    <cfRule type="expression" dxfId="87" priority="3">
      <formula>$G$65=$AA$67</formula>
    </cfRule>
  </conditionalFormatting>
  <conditionalFormatting sqref="H66:K69">
    <cfRule type="expression" dxfId="86" priority="4">
      <formula>$G$65=$AA$66</formula>
    </cfRule>
  </conditionalFormatting>
  <conditionalFormatting sqref="H83:K83">
    <cfRule type="expression" dxfId="85" priority="40">
      <formula>$B$83=TRUE</formula>
    </cfRule>
  </conditionalFormatting>
  <conditionalFormatting sqref="H84:K84">
    <cfRule type="expression" dxfId="84" priority="41">
      <formula>$B$84=TRUE</formula>
    </cfRule>
  </conditionalFormatting>
  <conditionalFormatting sqref="H88:K88">
    <cfRule type="expression" dxfId="83" priority="70">
      <formula>$G$86=$AB$89</formula>
    </cfRule>
  </conditionalFormatting>
  <conditionalFormatting sqref="H94:K94 H95 J95:K95">
    <cfRule type="expression" dxfId="82" priority="39">
      <formula>$B$94=TRUE</formula>
    </cfRule>
  </conditionalFormatting>
  <conditionalFormatting sqref="I95">
    <cfRule type="expression" dxfId="81" priority="25">
      <formula>$B$93=TRUE</formula>
    </cfRule>
  </conditionalFormatting>
  <conditionalFormatting sqref="I59:J59">
    <cfRule type="expression" dxfId="80" priority="22">
      <formula>$B$59=TRUE</formula>
    </cfRule>
  </conditionalFormatting>
  <conditionalFormatting sqref="I54:K58">
    <cfRule type="expression" dxfId="79" priority="24">
      <formula>$B$54=TRUE</formula>
    </cfRule>
  </conditionalFormatting>
  <conditionalFormatting sqref="I56:K56">
    <cfRule type="expression" dxfId="78" priority="17">
      <formula>$B$56=TRUE</formula>
    </cfRule>
  </conditionalFormatting>
  <conditionalFormatting sqref="I57:K57">
    <cfRule type="expression" dxfId="77" priority="16">
      <formula>$B$57=TRUE</formula>
    </cfRule>
  </conditionalFormatting>
  <conditionalFormatting sqref="I58:K58">
    <cfRule type="expression" dxfId="76" priority="15">
      <formula>$B$58=TRUE</formula>
    </cfRule>
  </conditionalFormatting>
  <conditionalFormatting sqref="J53 J60:J61">
    <cfRule type="expression" dxfId="75" priority="62">
      <formula>$G$52=$AB$59</formula>
    </cfRule>
    <cfRule type="expression" dxfId="74" priority="63">
      <formula>$G$52=$AB$54</formula>
    </cfRule>
    <cfRule type="expression" dxfId="73" priority="64">
      <formula>$G$52=$AB$53</formula>
    </cfRule>
    <cfRule type="expression" dxfId="72" priority="61">
      <formula>$G$52=$AB$52</formula>
    </cfRule>
  </conditionalFormatting>
  <conditionalFormatting sqref="J65">
    <cfRule type="expression" dxfId="71" priority="2">
      <formula>$G$73=$AB$74</formula>
    </cfRule>
  </conditionalFormatting>
  <conditionalFormatting sqref="K21:K22">
    <cfRule type="expression" dxfId="70" priority="55">
      <formula>$G$20=$I$21</formula>
    </cfRule>
  </conditionalFormatting>
  <conditionalFormatting sqref="K23:K24">
    <cfRule type="expression" dxfId="69" priority="56">
      <formula>$G$23=$I$23</formula>
    </cfRule>
  </conditionalFormatting>
  <conditionalFormatting sqref="K54">
    <cfRule type="expression" dxfId="68" priority="18">
      <formula>$B$54=TRUE</formula>
    </cfRule>
  </conditionalFormatting>
  <conditionalFormatting sqref="K92">
    <cfRule type="expression" dxfId="67" priority="54">
      <formula>$G$52=#REF!</formula>
    </cfRule>
  </conditionalFormatting>
  <conditionalFormatting sqref="S8:S24 S28:S48 S52:S61 S73:S77 S81:S88 S92:S95 S99:S102 S106:S110">
    <cfRule type="expression" dxfId="66" priority="60">
      <formula>Q8=$AG$8</formula>
    </cfRule>
  </conditionalFormatting>
  <conditionalFormatting sqref="S65:S69">
    <cfRule type="expression" dxfId="65" priority="1">
      <formula>Q65=$AG$8</formula>
    </cfRule>
  </conditionalFormatting>
  <dataValidations xWindow="460" yWindow="662" count="21">
    <dataValidation type="list" allowBlank="1" showInputMessage="1" showErrorMessage="1" sqref="K55" xr:uid="{F1E26009-F523-41DE-946F-833AE1B1F589}">
      <formula1>$AH$5:$AH$7</formula1>
    </dataValidation>
    <dataValidation type="list" allowBlank="1" showInputMessage="1" showErrorMessage="1" sqref="K9 K99 K86 K52 K38 K34 K20 K18" xr:uid="{9CEF8D56-FC16-4357-97EE-05FA1F76F3F7}">
      <formula1>$AH$6:$AH$7</formula1>
    </dataValidation>
    <dataValidation type="list" allowBlank="1" showInputMessage="1" showErrorMessage="1" promptTitle="Selection required" prompt="Please indicate the project's desired pathway." sqref="I87" xr:uid="{A7826CAC-36A2-4CEF-A026-5935338496A8}">
      <formula1>"Percentage Benchmark,Fixed Benchmark"</formula1>
    </dataValidation>
    <dataValidation allowBlank="1" showInputMessage="1" showErrorMessage="1" promptTitle="Selection Required" prompt="For the Materials category, either the 'Life Cycle Assessment' OR 'Sustainable Products' pathway must be selected." sqref="G80" xr:uid="{7A11A0CC-AD18-4ED3-AC40-7F8F136B1645}"/>
    <dataValidation type="list" allowBlank="1" showInputMessage="1" showErrorMessage="1" promptTitle="Selection Required" prompt="Please indicate the project's desired pathway." sqref="G73:G77" xr:uid="{E6EBAE08-916A-4AC3-8692-4C1DC13A12D6}">
      <formula1>$AB$73:$AB$74</formula1>
    </dataValidation>
    <dataValidation type="list" allowBlank="1" showInputMessage="1" showErrorMessage="1" promptTitle="Selection required " prompt="Please indicate the project's desired pathway." sqref="I66" xr:uid="{6449E4F5-DE91-48FC-85C4-18D159E24BCA}">
      <formula1>$AB$64:$AB$66</formula1>
    </dataValidation>
    <dataValidation type="list" allowBlank="1" showInputMessage="1" showErrorMessage="1" sqref="G71" xr:uid="{750010E3-71C7-4203-8074-2528106A07D1}">
      <formula1>$AB$64:$AB$64</formula1>
    </dataValidation>
    <dataValidation type="list" allowBlank="1" showInputMessage="1" showErrorMessage="1" sqref="O99:O102 O8:O24 O28:O48 O52:O61 O73:O77 O81:O88 O92:O95 O65:O69" xr:uid="{3F656619-6AEE-4122-B98F-07257BDE4169}">
      <formula1>$AG$12:$AG$14</formula1>
    </dataValidation>
    <dataValidation type="list" allowBlank="1" showInputMessage="1" showErrorMessage="1" sqref="Q92:Q95 Q106:Q110 Q8:Q24 Q52:Q61 Q65:Q69 Q73:Q77 Q81:Q88 Q99:Q102 Q28:Q48" xr:uid="{0FC29A32-BE1B-4439-AFFA-1690C707CD6D}">
      <formula1>$AG$6:$AG$8</formula1>
    </dataValidation>
    <dataValidation type="list" allowBlank="1" showInputMessage="1" showErrorMessage="1" sqref="O106:P110" xr:uid="{4E53FE47-C07A-4D3A-A566-06615130A23F}">
      <formula1>$AG$12</formula1>
    </dataValidation>
    <dataValidation type="list" allowBlank="1" showInputMessage="1" showErrorMessage="1" sqref="P99:P102 P8:P24 P81:P88 P73:P77 P52:P61 P28:P48 P92:P95 P65:P69" xr:uid="{B855C7EB-189F-4CB7-A7B5-40A0FAE38FFB}">
      <formula1>$AG$11:$AG$14</formula1>
    </dataValidation>
    <dataValidation type="list" allowBlank="1" showInputMessage="1" showErrorMessage="1" promptTitle="Selection Required" prompt="Please indicate the project's desired pathway." sqref="G23:G24" xr:uid="{CFA27D93-B0F6-4C34-A896-D9DF90F30A5A}">
      <formula1>$I$23:$I$24</formula1>
    </dataValidation>
    <dataValidation type="list" allowBlank="1" showInputMessage="1" showErrorMessage="1" sqref="F23:F24" xr:uid="{2B08D27F-B601-4ADA-A413-D69FF1BA100B}">
      <formula1>$I$23:$I$24</formula1>
    </dataValidation>
    <dataValidation type="list" allowBlank="1" showInputMessage="1" showErrorMessage="1" promptTitle="Selection Required" prompt="Please indicate the project's desired pathway." sqref="G46:G47" xr:uid="{6A22AF22-7086-45DF-B93A-98BDA6499AEC}">
      <formula1>$I$46:$I$47</formula1>
    </dataValidation>
    <dataValidation type="decimal" operator="lessThanOrEqual" allowBlank="1" showInputMessage="1" showErrorMessage="1" sqref="K106:K110" xr:uid="{530B0859-3DA3-4588-A513-CD4512F3CD7D}">
      <formula1>10</formula1>
    </dataValidation>
    <dataValidation type="list" allowBlank="1" showInputMessage="1" showErrorMessage="1" sqref="G79" xr:uid="{62B49D9D-B769-4B2B-864C-10450C5A0C3D}">
      <formula1>$T$73:$T$74</formula1>
    </dataValidation>
    <dataValidation type="decimal" allowBlank="1" showInputMessage="1" showErrorMessage="1" sqref="K19 K8 K21:K24 K10:K17" xr:uid="{C3EC5E04-2F19-4449-A276-03DB299BADFB}">
      <formula1>0</formula1>
      <formula2>J8</formula2>
    </dataValidation>
    <dataValidation type="list" allowBlank="1" showInputMessage="1" showErrorMessage="1" sqref="G63" xr:uid="{74A61408-0A16-4CE5-9915-080D3D4EDF28}">
      <formula1>#REF!</formula1>
    </dataValidation>
    <dataValidation type="decimal" operator="lessThanOrEqual" allowBlank="1" showInputMessage="1" showErrorMessage="1" sqref="K28:K33 K35:K37 K111 K100:K102 K39:K48 K56:K61 K73:K77 K92:K95 K87:K88 K81:K85 K53:K54 K65:K69" xr:uid="{1CA3FDB4-5907-41FD-91C7-7E33056E3232}">
      <formula1>J28</formula1>
    </dataValidation>
    <dataValidation allowBlank="1" showErrorMessage="1" promptTitle="Selection Required" prompt="Please indicate the project's desired pathway." sqref="G52 G86:G88" xr:uid="{FBF1D52C-A4A0-453A-87EE-EA414B38A6D3}"/>
    <dataValidation type="list" allowBlank="1" showErrorMessage="1" promptTitle="Selection Required" prompt="Please indicate the project's desired pathway." sqref="G65" xr:uid="{6AAC4EFC-8DA6-45C2-BBD0-51D92A584BFD}">
      <formula1>$AA$66:$AA$67</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locked="0" defaultSize="0" autoFill="0" autoLine="0" autoPict="0">
                <anchor moveWithCells="1">
                  <from>
                    <xdr:col>4</xdr:col>
                    <xdr:colOff>69850</xdr:colOff>
                    <xdr:row>36</xdr:row>
                    <xdr:rowOff>177800</xdr:rowOff>
                  </from>
                  <to>
                    <xdr:col>5</xdr:col>
                    <xdr:colOff>298450</xdr:colOff>
                    <xdr:row>36</xdr:row>
                    <xdr:rowOff>381000</xdr:rowOff>
                  </to>
                </anchor>
              </controlPr>
            </control>
          </mc:Choice>
        </mc:AlternateContent>
        <mc:AlternateContent xmlns:mc="http://schemas.openxmlformats.org/markup-compatibility/2006">
          <mc:Choice Requires="x14">
            <control shapeId="47106" r:id="rId5" name="Check Box 2">
              <controlPr locked="0" defaultSize="0" autoFill="0" autoLine="0" autoPict="0">
                <anchor moveWithCells="1">
                  <from>
                    <xdr:col>4</xdr:col>
                    <xdr:colOff>69850</xdr:colOff>
                    <xdr:row>38</xdr:row>
                    <xdr:rowOff>177800</xdr:rowOff>
                  </from>
                  <to>
                    <xdr:col>5</xdr:col>
                    <xdr:colOff>298450</xdr:colOff>
                    <xdr:row>38</xdr:row>
                    <xdr:rowOff>381000</xdr:rowOff>
                  </to>
                </anchor>
              </controlPr>
            </control>
          </mc:Choice>
        </mc:AlternateContent>
        <mc:AlternateContent xmlns:mc="http://schemas.openxmlformats.org/markup-compatibility/2006">
          <mc:Choice Requires="x14">
            <control shapeId="47107" r:id="rId6" name="Check Box 3">
              <controlPr locked="0" defaultSize="0" autoFill="0" autoLine="0" autoPict="0">
                <anchor moveWithCells="1">
                  <from>
                    <xdr:col>4</xdr:col>
                    <xdr:colOff>69850</xdr:colOff>
                    <xdr:row>39</xdr:row>
                    <xdr:rowOff>177800</xdr:rowOff>
                  </from>
                  <to>
                    <xdr:col>5</xdr:col>
                    <xdr:colOff>279400</xdr:colOff>
                    <xdr:row>39</xdr:row>
                    <xdr:rowOff>381000</xdr:rowOff>
                  </to>
                </anchor>
              </controlPr>
            </control>
          </mc:Choice>
        </mc:AlternateContent>
        <mc:AlternateContent xmlns:mc="http://schemas.openxmlformats.org/markup-compatibility/2006">
          <mc:Choice Requires="x14">
            <control shapeId="47108" r:id="rId7" name="Check Box 4">
              <controlPr locked="0" defaultSize="0" autoFill="0" autoLine="0" autoPict="0">
                <anchor moveWithCells="1">
                  <from>
                    <xdr:col>4</xdr:col>
                    <xdr:colOff>38100</xdr:colOff>
                    <xdr:row>44</xdr:row>
                    <xdr:rowOff>139700</xdr:rowOff>
                  </from>
                  <to>
                    <xdr:col>5</xdr:col>
                    <xdr:colOff>260350</xdr:colOff>
                    <xdr:row>44</xdr:row>
                    <xdr:rowOff>342900</xdr:rowOff>
                  </to>
                </anchor>
              </controlPr>
            </control>
          </mc:Choice>
        </mc:AlternateContent>
        <mc:AlternateContent xmlns:mc="http://schemas.openxmlformats.org/markup-compatibility/2006">
          <mc:Choice Requires="x14">
            <control shapeId="47109" r:id="rId8" name="Check Box 5">
              <controlPr locked="0" defaultSize="0" autoFill="0" autoLine="0" autoPict="0">
                <anchor moveWithCells="1">
                  <from>
                    <xdr:col>4</xdr:col>
                    <xdr:colOff>69850</xdr:colOff>
                    <xdr:row>82</xdr:row>
                    <xdr:rowOff>177800</xdr:rowOff>
                  </from>
                  <to>
                    <xdr:col>5</xdr:col>
                    <xdr:colOff>292100</xdr:colOff>
                    <xdr:row>82</xdr:row>
                    <xdr:rowOff>381000</xdr:rowOff>
                  </to>
                </anchor>
              </controlPr>
            </control>
          </mc:Choice>
        </mc:AlternateContent>
        <mc:AlternateContent xmlns:mc="http://schemas.openxmlformats.org/markup-compatibility/2006">
          <mc:Choice Requires="x14">
            <control shapeId="47110" r:id="rId9" name="Check Box 6">
              <controlPr locked="0" defaultSize="0" autoFill="0" autoLine="0" autoPict="0">
                <anchor moveWithCells="1">
                  <from>
                    <xdr:col>4</xdr:col>
                    <xdr:colOff>69850</xdr:colOff>
                    <xdr:row>100</xdr:row>
                    <xdr:rowOff>177800</xdr:rowOff>
                  </from>
                  <to>
                    <xdr:col>5</xdr:col>
                    <xdr:colOff>292100</xdr:colOff>
                    <xdr:row>100</xdr:row>
                    <xdr:rowOff>381000</xdr:rowOff>
                  </to>
                </anchor>
              </controlPr>
            </control>
          </mc:Choice>
        </mc:AlternateContent>
        <mc:AlternateContent xmlns:mc="http://schemas.openxmlformats.org/markup-compatibility/2006">
          <mc:Choice Requires="x14">
            <control shapeId="47111" r:id="rId10" name="Check Box 7">
              <controlPr locked="0" defaultSize="0" autoFill="0" autoLine="0" autoPict="0">
                <anchor moveWithCells="1">
                  <from>
                    <xdr:col>4</xdr:col>
                    <xdr:colOff>69850</xdr:colOff>
                    <xdr:row>99</xdr:row>
                    <xdr:rowOff>177800</xdr:rowOff>
                  </from>
                  <to>
                    <xdr:col>5</xdr:col>
                    <xdr:colOff>292100</xdr:colOff>
                    <xdr:row>99</xdr:row>
                    <xdr:rowOff>381000</xdr:rowOff>
                  </to>
                </anchor>
              </controlPr>
            </control>
          </mc:Choice>
        </mc:AlternateContent>
        <mc:AlternateContent xmlns:mc="http://schemas.openxmlformats.org/markup-compatibility/2006">
          <mc:Choice Requires="x14">
            <control shapeId="47112" r:id="rId11" name="Check Box 8">
              <controlPr locked="0" defaultSize="0" autoFill="0" autoLine="0" autoPict="0">
                <anchor moveWithCells="1">
                  <from>
                    <xdr:col>4</xdr:col>
                    <xdr:colOff>69850</xdr:colOff>
                    <xdr:row>101</xdr:row>
                    <xdr:rowOff>177800</xdr:rowOff>
                  </from>
                  <to>
                    <xdr:col>5</xdr:col>
                    <xdr:colOff>292100</xdr:colOff>
                    <xdr:row>101</xdr:row>
                    <xdr:rowOff>381000</xdr:rowOff>
                  </to>
                </anchor>
              </controlPr>
            </control>
          </mc:Choice>
        </mc:AlternateContent>
        <mc:AlternateContent xmlns:mc="http://schemas.openxmlformats.org/markup-compatibility/2006">
          <mc:Choice Requires="x14">
            <control shapeId="47113" r:id="rId12" name="Check Box 9">
              <controlPr locked="0" defaultSize="0" autoFill="0" autoLine="0" autoPict="0">
                <anchor moveWithCells="1">
                  <from>
                    <xdr:col>4</xdr:col>
                    <xdr:colOff>69850</xdr:colOff>
                    <xdr:row>73</xdr:row>
                    <xdr:rowOff>177800</xdr:rowOff>
                  </from>
                  <to>
                    <xdr:col>5</xdr:col>
                    <xdr:colOff>292100</xdr:colOff>
                    <xdr:row>73</xdr:row>
                    <xdr:rowOff>381000</xdr:rowOff>
                  </to>
                </anchor>
              </controlPr>
            </control>
          </mc:Choice>
        </mc:AlternateContent>
        <mc:AlternateContent xmlns:mc="http://schemas.openxmlformats.org/markup-compatibility/2006">
          <mc:Choice Requires="x14">
            <control shapeId="47114" r:id="rId13" name="Check Box 10">
              <controlPr locked="0" defaultSize="0" autoFill="0" autoLine="0" autoPict="0">
                <anchor moveWithCells="1">
                  <from>
                    <xdr:col>4</xdr:col>
                    <xdr:colOff>69850</xdr:colOff>
                    <xdr:row>74</xdr:row>
                    <xdr:rowOff>177800</xdr:rowOff>
                  </from>
                  <to>
                    <xdr:col>5</xdr:col>
                    <xdr:colOff>292100</xdr:colOff>
                    <xdr:row>74</xdr:row>
                    <xdr:rowOff>381000</xdr:rowOff>
                  </to>
                </anchor>
              </controlPr>
            </control>
          </mc:Choice>
        </mc:AlternateContent>
        <mc:AlternateContent xmlns:mc="http://schemas.openxmlformats.org/markup-compatibility/2006">
          <mc:Choice Requires="x14">
            <control shapeId="47115" r:id="rId14" name="Check Box 11">
              <controlPr locked="0" defaultSize="0" autoFill="0" autoLine="0" autoPict="0">
                <anchor moveWithCells="1">
                  <from>
                    <xdr:col>4</xdr:col>
                    <xdr:colOff>69850</xdr:colOff>
                    <xdr:row>75</xdr:row>
                    <xdr:rowOff>177800</xdr:rowOff>
                  </from>
                  <to>
                    <xdr:col>5</xdr:col>
                    <xdr:colOff>292100</xdr:colOff>
                    <xdr:row>75</xdr:row>
                    <xdr:rowOff>381000</xdr:rowOff>
                  </to>
                </anchor>
              </controlPr>
            </control>
          </mc:Choice>
        </mc:AlternateContent>
        <mc:AlternateContent xmlns:mc="http://schemas.openxmlformats.org/markup-compatibility/2006">
          <mc:Choice Requires="x14">
            <control shapeId="47116" r:id="rId15" name="Check Box 12">
              <controlPr locked="0" defaultSize="0" autoFill="0" autoLine="0" autoPict="0">
                <anchor moveWithCells="1">
                  <from>
                    <xdr:col>4</xdr:col>
                    <xdr:colOff>69850</xdr:colOff>
                    <xdr:row>83</xdr:row>
                    <xdr:rowOff>177800</xdr:rowOff>
                  </from>
                  <to>
                    <xdr:col>5</xdr:col>
                    <xdr:colOff>292100</xdr:colOff>
                    <xdr:row>83</xdr:row>
                    <xdr:rowOff>381000</xdr:rowOff>
                  </to>
                </anchor>
              </controlPr>
            </control>
          </mc:Choice>
        </mc:AlternateContent>
        <mc:AlternateContent xmlns:mc="http://schemas.openxmlformats.org/markup-compatibility/2006">
          <mc:Choice Requires="x14">
            <control shapeId="47117" r:id="rId16" name="Check Box 13">
              <controlPr locked="0" defaultSize="0" autoFill="0" autoLine="0" autoPict="0">
                <anchor moveWithCells="1">
                  <from>
                    <xdr:col>4</xdr:col>
                    <xdr:colOff>69850</xdr:colOff>
                    <xdr:row>66</xdr:row>
                    <xdr:rowOff>177800</xdr:rowOff>
                  </from>
                  <to>
                    <xdr:col>5</xdr:col>
                    <xdr:colOff>292100</xdr:colOff>
                    <xdr:row>66</xdr:row>
                    <xdr:rowOff>381000</xdr:rowOff>
                  </to>
                </anchor>
              </controlPr>
            </control>
          </mc:Choice>
        </mc:AlternateContent>
        <mc:AlternateContent xmlns:mc="http://schemas.openxmlformats.org/markup-compatibility/2006">
          <mc:Choice Requires="x14">
            <control shapeId="47118" r:id="rId17" name="Check Box 14">
              <controlPr locked="0" defaultSize="0" autoFill="0" autoLine="0" autoPict="0">
                <anchor moveWithCells="1">
                  <from>
                    <xdr:col>4</xdr:col>
                    <xdr:colOff>69850</xdr:colOff>
                    <xdr:row>27</xdr:row>
                    <xdr:rowOff>177800</xdr:rowOff>
                  </from>
                  <to>
                    <xdr:col>5</xdr:col>
                    <xdr:colOff>298450</xdr:colOff>
                    <xdr:row>27</xdr:row>
                    <xdr:rowOff>381000</xdr:rowOff>
                  </to>
                </anchor>
              </controlPr>
            </control>
          </mc:Choice>
        </mc:AlternateContent>
        <mc:AlternateContent xmlns:mc="http://schemas.openxmlformats.org/markup-compatibility/2006">
          <mc:Choice Requires="x14">
            <control shapeId="47119" r:id="rId18" name="Check Box 15">
              <controlPr locked="0" defaultSize="0" autoFill="0" autoLine="0" autoPict="0">
                <anchor moveWithCells="1">
                  <from>
                    <xdr:col>4</xdr:col>
                    <xdr:colOff>69850</xdr:colOff>
                    <xdr:row>28</xdr:row>
                    <xdr:rowOff>177800</xdr:rowOff>
                  </from>
                  <to>
                    <xdr:col>5</xdr:col>
                    <xdr:colOff>298450</xdr:colOff>
                    <xdr:row>28</xdr:row>
                    <xdr:rowOff>381000</xdr:rowOff>
                  </to>
                </anchor>
              </controlPr>
            </control>
          </mc:Choice>
        </mc:AlternateContent>
        <mc:AlternateContent xmlns:mc="http://schemas.openxmlformats.org/markup-compatibility/2006">
          <mc:Choice Requires="x14">
            <control shapeId="47120" r:id="rId19" name="Check Box 16">
              <controlPr locked="0" defaultSize="0" autoFill="0" autoLine="0" autoPict="0">
                <anchor moveWithCells="1">
                  <from>
                    <xdr:col>4</xdr:col>
                    <xdr:colOff>69850</xdr:colOff>
                    <xdr:row>29</xdr:row>
                    <xdr:rowOff>177800</xdr:rowOff>
                  </from>
                  <to>
                    <xdr:col>5</xdr:col>
                    <xdr:colOff>298450</xdr:colOff>
                    <xdr:row>29</xdr:row>
                    <xdr:rowOff>381000</xdr:rowOff>
                  </to>
                </anchor>
              </controlPr>
            </control>
          </mc:Choice>
        </mc:AlternateContent>
        <mc:AlternateContent xmlns:mc="http://schemas.openxmlformats.org/markup-compatibility/2006">
          <mc:Choice Requires="x14">
            <control shapeId="47121" r:id="rId20" name="Check Box 17">
              <controlPr locked="0" defaultSize="0" autoFill="0" autoLine="0" autoPict="0">
                <anchor moveWithCells="1">
                  <from>
                    <xdr:col>4</xdr:col>
                    <xdr:colOff>69850</xdr:colOff>
                    <xdr:row>30</xdr:row>
                    <xdr:rowOff>177800</xdr:rowOff>
                  </from>
                  <to>
                    <xdr:col>5</xdr:col>
                    <xdr:colOff>298450</xdr:colOff>
                    <xdr:row>30</xdr:row>
                    <xdr:rowOff>381000</xdr:rowOff>
                  </to>
                </anchor>
              </controlPr>
            </control>
          </mc:Choice>
        </mc:AlternateContent>
        <mc:AlternateContent xmlns:mc="http://schemas.openxmlformats.org/markup-compatibility/2006">
          <mc:Choice Requires="x14">
            <control shapeId="47122" r:id="rId21" name="Check Box 18">
              <controlPr locked="0" defaultSize="0" autoFill="0" autoLine="0" autoPict="0">
                <anchor moveWithCells="1">
                  <from>
                    <xdr:col>4</xdr:col>
                    <xdr:colOff>69850</xdr:colOff>
                    <xdr:row>31</xdr:row>
                    <xdr:rowOff>177800</xdr:rowOff>
                  </from>
                  <to>
                    <xdr:col>5</xdr:col>
                    <xdr:colOff>298450</xdr:colOff>
                    <xdr:row>31</xdr:row>
                    <xdr:rowOff>381000</xdr:rowOff>
                  </to>
                </anchor>
              </controlPr>
            </control>
          </mc:Choice>
        </mc:AlternateContent>
        <mc:AlternateContent xmlns:mc="http://schemas.openxmlformats.org/markup-compatibility/2006">
          <mc:Choice Requires="x14">
            <control shapeId="47123" r:id="rId22" name="Check Box 19">
              <controlPr locked="0" defaultSize="0" autoFill="0" autoLine="0" autoPict="0">
                <anchor moveWithCells="1">
                  <from>
                    <xdr:col>4</xdr:col>
                    <xdr:colOff>69850</xdr:colOff>
                    <xdr:row>32</xdr:row>
                    <xdr:rowOff>177800</xdr:rowOff>
                  </from>
                  <to>
                    <xdr:col>5</xdr:col>
                    <xdr:colOff>298450</xdr:colOff>
                    <xdr:row>32</xdr:row>
                    <xdr:rowOff>381000</xdr:rowOff>
                  </to>
                </anchor>
              </controlPr>
            </control>
          </mc:Choice>
        </mc:AlternateContent>
        <mc:AlternateContent xmlns:mc="http://schemas.openxmlformats.org/markup-compatibility/2006">
          <mc:Choice Requires="x14">
            <control shapeId="47124" r:id="rId23" name="Check Box 20">
              <controlPr locked="0" defaultSize="0" autoFill="0" autoLine="0" autoPict="0">
                <anchor moveWithCells="1">
                  <from>
                    <xdr:col>4</xdr:col>
                    <xdr:colOff>69850</xdr:colOff>
                    <xdr:row>34</xdr:row>
                    <xdr:rowOff>177800</xdr:rowOff>
                  </from>
                  <to>
                    <xdr:col>5</xdr:col>
                    <xdr:colOff>298450</xdr:colOff>
                    <xdr:row>34</xdr:row>
                    <xdr:rowOff>381000</xdr:rowOff>
                  </to>
                </anchor>
              </controlPr>
            </control>
          </mc:Choice>
        </mc:AlternateContent>
        <mc:AlternateContent xmlns:mc="http://schemas.openxmlformats.org/markup-compatibility/2006">
          <mc:Choice Requires="x14">
            <control shapeId="47125" r:id="rId24" name="Check Box 21">
              <controlPr locked="0" defaultSize="0" autoFill="0" autoLine="0" autoPict="0">
                <anchor moveWithCells="1">
                  <from>
                    <xdr:col>4</xdr:col>
                    <xdr:colOff>69850</xdr:colOff>
                    <xdr:row>35</xdr:row>
                    <xdr:rowOff>177800</xdr:rowOff>
                  </from>
                  <to>
                    <xdr:col>5</xdr:col>
                    <xdr:colOff>298450</xdr:colOff>
                    <xdr:row>35</xdr:row>
                    <xdr:rowOff>381000</xdr:rowOff>
                  </to>
                </anchor>
              </controlPr>
            </control>
          </mc:Choice>
        </mc:AlternateContent>
        <mc:AlternateContent xmlns:mc="http://schemas.openxmlformats.org/markup-compatibility/2006">
          <mc:Choice Requires="x14">
            <control shapeId="47126" r:id="rId25" name="Check Box 22">
              <controlPr locked="0" defaultSize="0" autoFill="0" autoLine="0" autoPict="0">
                <anchor moveWithCells="1">
                  <from>
                    <xdr:col>4</xdr:col>
                    <xdr:colOff>69850</xdr:colOff>
                    <xdr:row>40</xdr:row>
                    <xdr:rowOff>177800</xdr:rowOff>
                  </from>
                  <to>
                    <xdr:col>5</xdr:col>
                    <xdr:colOff>298450</xdr:colOff>
                    <xdr:row>40</xdr:row>
                    <xdr:rowOff>381000</xdr:rowOff>
                  </to>
                </anchor>
              </controlPr>
            </control>
          </mc:Choice>
        </mc:AlternateContent>
        <mc:AlternateContent xmlns:mc="http://schemas.openxmlformats.org/markup-compatibility/2006">
          <mc:Choice Requires="x14">
            <control shapeId="47127" r:id="rId26" name="Check Box 23">
              <controlPr locked="0" defaultSize="0" autoFill="0" autoLine="0" autoPict="0">
                <anchor moveWithCells="1">
                  <from>
                    <xdr:col>4</xdr:col>
                    <xdr:colOff>69850</xdr:colOff>
                    <xdr:row>41</xdr:row>
                    <xdr:rowOff>177800</xdr:rowOff>
                  </from>
                  <to>
                    <xdr:col>5</xdr:col>
                    <xdr:colOff>298450</xdr:colOff>
                    <xdr:row>41</xdr:row>
                    <xdr:rowOff>381000</xdr:rowOff>
                  </to>
                </anchor>
              </controlPr>
            </control>
          </mc:Choice>
        </mc:AlternateContent>
        <mc:AlternateContent xmlns:mc="http://schemas.openxmlformats.org/markup-compatibility/2006">
          <mc:Choice Requires="x14">
            <control shapeId="47128" r:id="rId27" name="Check Box 24">
              <controlPr locked="0" defaultSize="0" autoFill="0" autoLine="0" autoPict="0">
                <anchor moveWithCells="1">
                  <from>
                    <xdr:col>4</xdr:col>
                    <xdr:colOff>69850</xdr:colOff>
                    <xdr:row>42</xdr:row>
                    <xdr:rowOff>177800</xdr:rowOff>
                  </from>
                  <to>
                    <xdr:col>5</xdr:col>
                    <xdr:colOff>298450</xdr:colOff>
                    <xdr:row>42</xdr:row>
                    <xdr:rowOff>381000</xdr:rowOff>
                  </to>
                </anchor>
              </controlPr>
            </control>
          </mc:Choice>
        </mc:AlternateContent>
        <mc:AlternateContent xmlns:mc="http://schemas.openxmlformats.org/markup-compatibility/2006">
          <mc:Choice Requires="x14">
            <control shapeId="47129" r:id="rId28" name="Check Box 25">
              <controlPr locked="0" defaultSize="0" autoFill="0" autoLine="0" autoPict="0">
                <anchor moveWithCells="1">
                  <from>
                    <xdr:col>4</xdr:col>
                    <xdr:colOff>38100</xdr:colOff>
                    <xdr:row>53</xdr:row>
                    <xdr:rowOff>139700</xdr:rowOff>
                  </from>
                  <to>
                    <xdr:col>5</xdr:col>
                    <xdr:colOff>254000</xdr:colOff>
                    <xdr:row>53</xdr:row>
                    <xdr:rowOff>342900</xdr:rowOff>
                  </to>
                </anchor>
              </controlPr>
            </control>
          </mc:Choice>
        </mc:AlternateContent>
        <mc:AlternateContent xmlns:mc="http://schemas.openxmlformats.org/markup-compatibility/2006">
          <mc:Choice Requires="x14">
            <control shapeId="47130" r:id="rId29" name="Check Box 26">
              <controlPr locked="0" defaultSize="0" autoFill="0" autoLine="0" autoPict="0">
                <anchor moveWithCells="1">
                  <from>
                    <xdr:col>4</xdr:col>
                    <xdr:colOff>38100</xdr:colOff>
                    <xdr:row>58</xdr:row>
                    <xdr:rowOff>139700</xdr:rowOff>
                  </from>
                  <to>
                    <xdr:col>5</xdr:col>
                    <xdr:colOff>254000</xdr:colOff>
                    <xdr:row>58</xdr:row>
                    <xdr:rowOff>342900</xdr:rowOff>
                  </to>
                </anchor>
              </controlPr>
            </control>
          </mc:Choice>
        </mc:AlternateContent>
        <mc:AlternateContent xmlns:mc="http://schemas.openxmlformats.org/markup-compatibility/2006">
          <mc:Choice Requires="x14">
            <control shapeId="47131" r:id="rId30" name="Check Box 27">
              <controlPr locked="0" defaultSize="0" autoFill="0" autoLine="0" autoPict="0">
                <anchor moveWithCells="1">
                  <from>
                    <xdr:col>4</xdr:col>
                    <xdr:colOff>38100</xdr:colOff>
                    <xdr:row>55</xdr:row>
                    <xdr:rowOff>139700</xdr:rowOff>
                  </from>
                  <to>
                    <xdr:col>5</xdr:col>
                    <xdr:colOff>254000</xdr:colOff>
                    <xdr:row>55</xdr:row>
                    <xdr:rowOff>342900</xdr:rowOff>
                  </to>
                </anchor>
              </controlPr>
            </control>
          </mc:Choice>
        </mc:AlternateContent>
        <mc:AlternateContent xmlns:mc="http://schemas.openxmlformats.org/markup-compatibility/2006">
          <mc:Choice Requires="x14">
            <control shapeId="47132" r:id="rId31" name="Check Box 28">
              <controlPr locked="0" defaultSize="0" autoFill="0" autoLine="0" autoPict="0">
                <anchor moveWithCells="1">
                  <from>
                    <xdr:col>4</xdr:col>
                    <xdr:colOff>38100</xdr:colOff>
                    <xdr:row>56</xdr:row>
                    <xdr:rowOff>139700</xdr:rowOff>
                  </from>
                  <to>
                    <xdr:col>5</xdr:col>
                    <xdr:colOff>254000</xdr:colOff>
                    <xdr:row>56</xdr:row>
                    <xdr:rowOff>342900</xdr:rowOff>
                  </to>
                </anchor>
              </controlPr>
            </control>
          </mc:Choice>
        </mc:AlternateContent>
        <mc:AlternateContent xmlns:mc="http://schemas.openxmlformats.org/markup-compatibility/2006">
          <mc:Choice Requires="x14">
            <control shapeId="47133" r:id="rId32" name="Check Box 29">
              <controlPr locked="0" defaultSize="0" autoFill="0" autoLine="0" autoPict="0">
                <anchor moveWithCells="1">
                  <from>
                    <xdr:col>4</xdr:col>
                    <xdr:colOff>38100</xdr:colOff>
                    <xdr:row>57</xdr:row>
                    <xdr:rowOff>139700</xdr:rowOff>
                  </from>
                  <to>
                    <xdr:col>5</xdr:col>
                    <xdr:colOff>254000</xdr:colOff>
                    <xdr:row>57</xdr:row>
                    <xdr:rowOff>342900</xdr:rowOff>
                  </to>
                </anchor>
              </controlPr>
            </control>
          </mc:Choice>
        </mc:AlternateContent>
        <mc:AlternateContent xmlns:mc="http://schemas.openxmlformats.org/markup-compatibility/2006">
          <mc:Choice Requires="x14">
            <control shapeId="47141" r:id="rId33" name="Check Box 37">
              <controlPr locked="0" defaultSize="0" autoFill="0" autoLine="0" autoPict="0">
                <anchor moveWithCells="1">
                  <from>
                    <xdr:col>4</xdr:col>
                    <xdr:colOff>69850</xdr:colOff>
                    <xdr:row>66</xdr:row>
                    <xdr:rowOff>177800</xdr:rowOff>
                  </from>
                  <to>
                    <xdr:col>5</xdr:col>
                    <xdr:colOff>292100</xdr:colOff>
                    <xdr:row>66</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Disclaimer</vt:lpstr>
      <vt:lpstr>Change Log</vt:lpstr>
      <vt:lpstr>Instructions</vt:lpstr>
      <vt:lpstr>Project Input Sheet</vt:lpstr>
      <vt:lpstr>Design Scorecard</vt:lpstr>
      <vt:lpstr>Built Scorecard</vt:lpstr>
      <vt:lpstr>'Built Scorecard'!Print_Area</vt:lpstr>
      <vt:lpstr>'Change Log'!Print_Area</vt:lpstr>
      <vt:lpstr>'Design Scorecard'!Print_Area</vt:lpstr>
      <vt:lpstr>Disclaimer!Print_Area</vt:lpstr>
      <vt:lpstr>Instructions!Print_Area</vt:lpstr>
      <vt:lpstr>'Project Input Sheet'!Print_Area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rmilagre</dc:creator>
  <cp:lastModifiedBy>Bhumika Mistry</cp:lastModifiedBy>
  <cp:lastPrinted>2014-10-15T23:55:14Z</cp:lastPrinted>
  <dcterms:created xsi:type="dcterms:W3CDTF">2013-06-25T01:42:25Z</dcterms:created>
  <dcterms:modified xsi:type="dcterms:W3CDTF">2023-08-09T22:02:52Z</dcterms:modified>
</cp:coreProperties>
</file>