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mc:AlternateContent xmlns:mc="http://schemas.openxmlformats.org/markup-compatibility/2006">
    <mc:Choice Requires="x15">
      <x15ac:absPath xmlns:x15ac="http://schemas.microsoft.com/office/spreadsheetml/2010/11/ac" url="https://nzgbc-my.sharepoint.com/personal/bhumika_mistry_nzgbc_org_nz/Documents/Documents/002_Work/01_Scorecard/"/>
    </mc:Choice>
  </mc:AlternateContent>
  <xr:revisionPtr revIDLastSave="0" documentId="8_{60AB819C-B528-44D2-933C-D6854F8FD465}" xr6:coauthVersionLast="47" xr6:coauthVersionMax="47" xr10:uidLastSave="{00000000-0000-0000-0000-000000000000}"/>
  <bookViews>
    <workbookView xWindow="28680" yWindow="-120" windowWidth="29040" windowHeight="15840" tabRatio="601" firstSheet="1" activeTab="4" xr2:uid="{00000000-000D-0000-FFFF-FFFF00000000}"/>
  </bookViews>
  <sheets>
    <sheet name="Disclaimer" sheetId="1" r:id="rId1"/>
    <sheet name="Change Log" sheetId="2" r:id="rId2"/>
    <sheet name="Instructions" sheetId="3" r:id="rId3"/>
    <sheet name="Project Input Sheet" sheetId="4" state="hidden" r:id="rId4"/>
    <sheet name="Design Scorecard" sheetId="9" r:id="rId5"/>
    <sheet name="Built Scorecard" sheetId="8" r:id="rId6"/>
  </sheets>
  <externalReferences>
    <externalReference r:id="rId7"/>
    <externalReference r:id="rId8"/>
    <externalReference r:id="rId9"/>
  </externalReferences>
  <definedNames>
    <definedName name="_xlnm._FilterDatabase" localSheetId="5" hidden="1">'Built Scorecard'!#REF!</definedName>
    <definedName name="_xlnm._FilterDatabase" localSheetId="4" hidden="1">'Design Scorecard'!#REF!</definedName>
    <definedName name="Are_Urinals_installed?" localSheetId="5">#REF!</definedName>
    <definedName name="Are_Urinals_installed?" localSheetId="4">#REF!</definedName>
    <definedName name="Are_Urinals_installed?">#REF!</definedName>
    <definedName name="ene1_fields" localSheetId="5">'[1]Building Input'!$C$7:$C$11,'[1]Building Input'!$C$14:$C$15,'[1]Building Input'!$C$17,'[1]Building Input'!$C$19:$C$28,'[1]Building Input'!$C$30:$C$34,'[1]Building Input'!$C$45,'[1]Building Input'!$C$47,'[1]Building Input'!#REF!</definedName>
    <definedName name="ene1_fields" localSheetId="4">'[1]Building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 localSheetId="5">'[1]Building Input'!$C$7:$C$11,'[1]Building Input'!$C$14:$C$15,'[1]Building Input'!$C$17,'[1]Building Input'!$C$19:$C$28,'[1]Building Input'!$C$30:$C$34,'[1]Building Input'!$C$45,'[1]Building Input'!$C$47,'[1]Building Input'!#REF!</definedName>
    <definedName name="Enecon_fields" localSheetId="4">'[1]Building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Fields" localSheetId="5">'[2]Building Input'!$C$9:$C$13,'[2]Building Input'!#REF!,'[2]Building Input'!#REF!,'[2]Building Input'!#REF!,'[2]Building Input'!$C$17:$C$17,'[2]Building Input'!#REF!,'[2]Building Input'!#REF!,'[2]Building Input'!#REF!</definedName>
    <definedName name="Fields" localSheetId="4">'[2]Building Input'!$C$9:$C$13,'[2]Building Input'!#REF!,'[2]Building Input'!#REF!,'[2]Building Input'!#REF!,'[2]Building Input'!$C$17:$C$17,'[2]Building Input'!#REF!,'[2]Building Input'!#REF!,'[2]Building Input'!#REF!</definedName>
    <definedName name="Fields">'[2]Building Input'!$C$9:$C$13,'[2]Building Input'!#REF!,'[2]Building Input'!#REF!,'[2]Building Input'!#REF!,'[2]Building Input'!$C$17:$C$17,'[2]Building Input'!#REF!,'[2]Building Input'!#REF!,'[2]Building Input'!#REF!</definedName>
    <definedName name="fields2">'[3]Building Input'!$C$7:$C$11,'[3]Building Input'!$C$14:$C$15,'[3]Building Input'!$C$17,'[3]Building Input'!$C$19:$C$28,'[3]Building Input'!$C$35:$C$37,'[3]Building Input'!$C$39,'[3]Building Input'!$C$41,'[3]Building Input'!$C$43:$C$44</definedName>
    <definedName name="Fields3">'[3]Building Input'!$C$7:$C$11,'[3]Building Input'!$C$14:$C$15,'[3]Building Input'!$C$17,'[3]Building Input'!$C$19:$C$28,'[3]Building Input'!$C$35:$C$37,'[3]Building Input'!$C$39,'[3]Building Input'!$C$41,'[3]Building Input'!$C$43:$C$44</definedName>
    <definedName name="Headings" localSheetId="5">#REF!,#REF!,#REF!,#REF!,#REF!</definedName>
    <definedName name="Headings" localSheetId="4">#REF!,#REF!,#REF!,#REF!,#REF!</definedName>
    <definedName name="Headings">#REF!,#REF!,#REF!,#REF!,#REF!</definedName>
    <definedName name="Headings2">'[3]Transport Calculator'!$B$5:$B$11,'[3]Transport Calculator'!$C$5:$D$7,'[3]Transport Calculator'!$B$14:$B$20,'[3]Transport Calculator'!$C$14:$D$16,'[3]Transport Calculator'!$C$22:$D$22</definedName>
    <definedName name="HeadingsEC" localSheetId="5">#REF!,#REF!,#REF!,#REF!,#REF!</definedName>
    <definedName name="HeadingsEC" localSheetId="4">#REF!,#REF!,#REF!,#REF!,#REF!</definedName>
    <definedName name="HeadingsEC">#REF!,#REF!,#REF!,#REF!,#REF!</definedName>
    <definedName name="Headingsec2">'[3]Ecology Calculator'!$B$5,'[3]Ecology Calculator'!$B$7,'[3]Ecology Calculator'!$B$9:$F$10,'[3]Ecology Calculator'!$B$11:$B$31,'[3]Ecology Calculator'!$D$28:$F$31</definedName>
    <definedName name="Labels" localSheetId="5">#REF!,#REF!</definedName>
    <definedName name="Labels" localSheetId="4">#REF!,#REF!</definedName>
    <definedName name="Labels">#REF!,#REF!</definedName>
    <definedName name="method" localSheetId="5">#REF!</definedName>
    <definedName name="method" localSheetId="4">#REF!</definedName>
    <definedName name="method">#REF!</definedName>
    <definedName name="_xlnm.Print_Area" localSheetId="5">'Built Scorecard'!$F$27:$J$49</definedName>
    <definedName name="_xlnm.Print_Area" localSheetId="1">'Change Log'!$A$1:$F$15</definedName>
    <definedName name="_xlnm.Print_Area" localSheetId="4">'Design Scorecard'!$F$27:$J$49</definedName>
    <definedName name="_xlnm.Print_Area" localSheetId="0">Disclaimer!$A$2:$B$27</definedName>
    <definedName name="_xlnm.Print_Area" localSheetId="2">Instructions!$A$1:$F$23</definedName>
    <definedName name="_xlnm.Print_Area" localSheetId="3">'Project Input Sheet'!$A$1:$C$43</definedName>
    <definedName name="WhiteSpace" localSheetId="5">#REF!,#REF!</definedName>
    <definedName name="WhiteSpace" localSheetId="4">#REF!,#REF!</definedName>
    <definedName name="WhiteSpace">#REF!,#REF!</definedName>
    <definedName name="yes" localSheetId="5">#REF!</definedName>
    <definedName name="yes" localSheetId="4">#REF!</definedName>
    <definedName name="yes">#REF!</definedName>
    <definedName name="Z_5013EB9C_19BB_466B_9CDC_5A3743C1EB5F_.wvu.Cols" localSheetId="5" hidden="1">'Built Scorecard'!$A:$B,'Built Scorecard'!$O:$P,'Built Scorecard'!$V:$Y</definedName>
    <definedName name="Z_5013EB9C_19BB_466B_9CDC_5A3743C1EB5F_.wvu.Cols" localSheetId="4" hidden="1">'Design Scorecard'!$A:$B,'Design Scorecard'!$O:$P,'Design Scorecard'!$V:$Y</definedName>
    <definedName name="Z_5013EB9C_19BB_466B_9CDC_5A3743C1EB5F_.wvu.Cols" localSheetId="3" hidden="1">'Project Input Sheet'!$E:$E</definedName>
    <definedName name="Z_5013EB9C_19BB_466B_9CDC_5A3743C1EB5F_.wvu.PrintArea" localSheetId="5" hidden="1">'Built Scorecard'!$F$27:$J$49</definedName>
    <definedName name="Z_5013EB9C_19BB_466B_9CDC_5A3743C1EB5F_.wvu.PrintArea" localSheetId="1" hidden="1">'Change Log'!$A$1:$F$15</definedName>
    <definedName name="Z_5013EB9C_19BB_466B_9CDC_5A3743C1EB5F_.wvu.PrintArea" localSheetId="4" hidden="1">'Design Scorecard'!$F$27:$J$49</definedName>
    <definedName name="Z_5013EB9C_19BB_466B_9CDC_5A3743C1EB5F_.wvu.PrintArea" localSheetId="0" hidden="1">Disclaimer!$A$2:$B$27</definedName>
    <definedName name="Z_5013EB9C_19BB_466B_9CDC_5A3743C1EB5F_.wvu.PrintArea" localSheetId="2" hidden="1">Instructions!$A$1:$F$23</definedName>
    <definedName name="Z_5013EB9C_19BB_466B_9CDC_5A3743C1EB5F_.wvu.PrintArea" localSheetId="3" hidden="1">'Project Input Sheet'!$A$1:$C$43</definedName>
    <definedName name="Z_5013EB9C_19BB_466B_9CDC_5A3743C1EB5F_.wvu.Rows" localSheetId="5" hidden="1">'Built Scorecard'!$130:$135</definedName>
    <definedName name="Z_5013EB9C_19BB_466B_9CDC_5A3743C1EB5F_.wvu.Rows" localSheetId="4" hidden="1">'Design Scorecard'!$130:$135</definedName>
    <definedName name="Z_5013EB9C_19BB_466B_9CDC_5A3743C1EB5F_.wvu.Rows" localSheetId="3" hidden="1">'Project Input Sheet'!$1:$1</definedName>
  </definedNames>
  <calcPr calcId="191029"/>
  <customWorkbookViews>
    <customWorkbookView name="Devan Valenti - Personal View" guid="{5013EB9C-19BB-466B-9CDC-5A3743C1EB5F}" mergeInterval="0" personalView="1" maximized="1" xWindow="1916" yWindow="-4" windowWidth="1928" windowHeight="1208" tabRatio="601"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9" l="1"/>
  <c r="Q134" i="9"/>
  <c r="P134" i="9"/>
  <c r="O134" i="9"/>
  <c r="Q133" i="9"/>
  <c r="P133" i="9"/>
  <c r="O133" i="9"/>
  <c r="Q132" i="9"/>
  <c r="P132" i="9"/>
  <c r="R132" i="9" s="1"/>
  <c r="O132" i="9"/>
  <c r="Q131" i="9"/>
  <c r="P131" i="9"/>
  <c r="K116" i="9"/>
  <c r="M111" i="9"/>
  <c r="K111" i="9"/>
  <c r="L111" i="9" s="1"/>
  <c r="J111" i="9"/>
  <c r="N110" i="9"/>
  <c r="M110" i="9"/>
  <c r="N109" i="9"/>
  <c r="M109" i="9"/>
  <c r="N108" i="9"/>
  <c r="N111" i="9" s="1"/>
  <c r="M108" i="9"/>
  <c r="N107" i="9"/>
  <c r="M107" i="9"/>
  <c r="N106" i="9"/>
  <c r="M106" i="9"/>
  <c r="L106" i="9"/>
  <c r="K103" i="9"/>
  <c r="N102" i="9"/>
  <c r="M102" i="9"/>
  <c r="J102" i="9"/>
  <c r="A102" i="9"/>
  <c r="N101" i="9"/>
  <c r="M101" i="9"/>
  <c r="M103" i="9" s="1"/>
  <c r="J101" i="9"/>
  <c r="A101" i="9"/>
  <c r="N100" i="9"/>
  <c r="M100" i="9"/>
  <c r="L100" i="9"/>
  <c r="J100" i="9"/>
  <c r="J103" i="9" s="1"/>
  <c r="A100" i="9"/>
  <c r="J98" i="9" s="1"/>
  <c r="N99" i="9"/>
  <c r="N103" i="9" s="1"/>
  <c r="M99" i="9"/>
  <c r="K96" i="9"/>
  <c r="J96" i="9"/>
  <c r="N95" i="9"/>
  <c r="M95" i="9"/>
  <c r="N94" i="9"/>
  <c r="M94" i="9"/>
  <c r="N93" i="9"/>
  <c r="N96" i="9" s="1"/>
  <c r="M93" i="9"/>
  <c r="N92" i="9"/>
  <c r="M92" i="9"/>
  <c r="M96" i="9" s="1"/>
  <c r="L92" i="9"/>
  <c r="J91" i="9"/>
  <c r="K89" i="9"/>
  <c r="N88" i="9"/>
  <c r="M88" i="9"/>
  <c r="J88" i="9"/>
  <c r="N87" i="9"/>
  <c r="M87" i="9"/>
  <c r="L87" i="9"/>
  <c r="J87" i="9"/>
  <c r="N85" i="9"/>
  <c r="M85" i="9"/>
  <c r="N84" i="9"/>
  <c r="M84" i="9"/>
  <c r="J84" i="9"/>
  <c r="A84" i="9"/>
  <c r="N83" i="9"/>
  <c r="M83" i="9"/>
  <c r="J83" i="9"/>
  <c r="J89" i="9" s="1"/>
  <c r="A83" i="9"/>
  <c r="J80" i="9" s="1"/>
  <c r="N82" i="9"/>
  <c r="M82" i="9"/>
  <c r="J82" i="9"/>
  <c r="N81" i="9"/>
  <c r="N89" i="9" s="1"/>
  <c r="M81" i="9"/>
  <c r="M89" i="9" s="1"/>
  <c r="J81" i="9"/>
  <c r="M78" i="9"/>
  <c r="K78" i="9"/>
  <c r="J78" i="9"/>
  <c r="N77" i="9"/>
  <c r="M77" i="9"/>
  <c r="J77" i="9"/>
  <c r="N76" i="9"/>
  <c r="M76" i="9"/>
  <c r="J76" i="9"/>
  <c r="A76" i="9"/>
  <c r="N75" i="9"/>
  <c r="M75" i="9"/>
  <c r="J75" i="9"/>
  <c r="A75" i="9"/>
  <c r="J72" i="9" s="1"/>
  <c r="N74" i="9"/>
  <c r="M74" i="9"/>
  <c r="J74" i="9"/>
  <c r="A74" i="9"/>
  <c r="N73" i="9"/>
  <c r="N78" i="9" s="1"/>
  <c r="M73" i="9"/>
  <c r="J73" i="9"/>
  <c r="K70" i="9"/>
  <c r="N69" i="9"/>
  <c r="M69" i="9"/>
  <c r="J69" i="9"/>
  <c r="N68" i="9"/>
  <c r="M68" i="9"/>
  <c r="J68" i="9"/>
  <c r="N67" i="9"/>
  <c r="M67" i="9"/>
  <c r="J67" i="9"/>
  <c r="J64" i="9" s="1"/>
  <c r="A67" i="9"/>
  <c r="N66" i="9"/>
  <c r="N70" i="9" s="1"/>
  <c r="M66" i="9"/>
  <c r="M70" i="9" s="1"/>
  <c r="J66" i="9"/>
  <c r="N65" i="9"/>
  <c r="M65" i="9"/>
  <c r="J65" i="9"/>
  <c r="J70" i="9" s="1"/>
  <c r="K62" i="9"/>
  <c r="N61" i="9"/>
  <c r="M61" i="9"/>
  <c r="L61" i="9"/>
  <c r="N60" i="9"/>
  <c r="M60" i="9"/>
  <c r="L60" i="9"/>
  <c r="N59" i="9"/>
  <c r="M59" i="9"/>
  <c r="L59" i="9"/>
  <c r="J59" i="9"/>
  <c r="A59" i="9"/>
  <c r="N58" i="9"/>
  <c r="M58" i="9"/>
  <c r="L58" i="9"/>
  <c r="J58" i="9"/>
  <c r="A58" i="9"/>
  <c r="N57" i="9"/>
  <c r="M57" i="9"/>
  <c r="L57" i="9"/>
  <c r="J57" i="9"/>
  <c r="J54" i="9" s="1"/>
  <c r="J62" i="9" s="1"/>
  <c r="A57" i="9"/>
  <c r="N56" i="9"/>
  <c r="M56" i="9"/>
  <c r="L56" i="9"/>
  <c r="J56" i="9"/>
  <c r="A56" i="9"/>
  <c r="N55" i="9"/>
  <c r="M55" i="9"/>
  <c r="L55" i="9"/>
  <c r="N54" i="9"/>
  <c r="M54" i="9"/>
  <c r="K54" i="9"/>
  <c r="L54" i="9" s="1"/>
  <c r="A54" i="9"/>
  <c r="J51" i="9" s="1"/>
  <c r="N53" i="9"/>
  <c r="N62" i="9" s="1"/>
  <c r="M53" i="9"/>
  <c r="M62" i="9" s="1"/>
  <c r="L53" i="9"/>
  <c r="N52" i="9"/>
  <c r="M52" i="9"/>
  <c r="K49" i="9"/>
  <c r="N48" i="9"/>
  <c r="M48" i="9"/>
  <c r="N47" i="9"/>
  <c r="M47" i="9"/>
  <c r="J47" i="9"/>
  <c r="N46" i="9"/>
  <c r="M46" i="9"/>
  <c r="J46" i="9"/>
  <c r="N45" i="9"/>
  <c r="M45" i="9"/>
  <c r="J45" i="9"/>
  <c r="A45" i="9"/>
  <c r="N44" i="9"/>
  <c r="M44" i="9"/>
  <c r="N43" i="9"/>
  <c r="M43" i="9"/>
  <c r="J43" i="9"/>
  <c r="A43" i="9"/>
  <c r="N42" i="9"/>
  <c r="M42" i="9"/>
  <c r="J42" i="9"/>
  <c r="A42" i="9"/>
  <c r="N41" i="9"/>
  <c r="M41" i="9"/>
  <c r="J41" i="9"/>
  <c r="A41" i="9"/>
  <c r="N40" i="9"/>
  <c r="M40" i="9"/>
  <c r="L40" i="9"/>
  <c r="J40" i="9"/>
  <c r="A40" i="9"/>
  <c r="N39" i="9"/>
  <c r="M39" i="9"/>
  <c r="L39" i="9"/>
  <c r="J39" i="9"/>
  <c r="A39" i="9"/>
  <c r="N38" i="9"/>
  <c r="M38" i="9"/>
  <c r="N37" i="9"/>
  <c r="M37" i="9"/>
  <c r="L37" i="9"/>
  <c r="J37" i="9"/>
  <c r="A37" i="9"/>
  <c r="N36" i="9"/>
  <c r="M36" i="9"/>
  <c r="L36" i="9"/>
  <c r="J36" i="9"/>
  <c r="A36" i="9"/>
  <c r="N35" i="9"/>
  <c r="M35" i="9"/>
  <c r="L35" i="9"/>
  <c r="J35" i="9"/>
  <c r="A35" i="9"/>
  <c r="N34" i="9"/>
  <c r="N49" i="9" s="1"/>
  <c r="M34" i="9"/>
  <c r="M49" i="9" s="1"/>
  <c r="N33" i="9"/>
  <c r="M33" i="9"/>
  <c r="J33" i="9"/>
  <c r="A33" i="9"/>
  <c r="N32" i="9"/>
  <c r="M32" i="9"/>
  <c r="J32" i="9"/>
  <c r="A32" i="9"/>
  <c r="N31" i="9"/>
  <c r="M31" i="9"/>
  <c r="J31" i="9"/>
  <c r="A31" i="9"/>
  <c r="N30" i="9"/>
  <c r="M30" i="9"/>
  <c r="J30" i="9"/>
  <c r="A30" i="9"/>
  <c r="N29" i="9"/>
  <c r="M29" i="9"/>
  <c r="J29" i="9"/>
  <c r="A29" i="9"/>
  <c r="N28" i="9"/>
  <c r="M28" i="9"/>
  <c r="J28" i="9"/>
  <c r="J49" i="9" s="1"/>
  <c r="A28" i="9"/>
  <c r="J27" i="9" s="1"/>
  <c r="K25" i="9"/>
  <c r="K114" i="9" s="1"/>
  <c r="N24" i="9"/>
  <c r="M24" i="9"/>
  <c r="J24" i="9"/>
  <c r="N23" i="9"/>
  <c r="M23" i="9"/>
  <c r="J23" i="9"/>
  <c r="J25" i="9" s="1"/>
  <c r="N22" i="9"/>
  <c r="M22" i="9"/>
  <c r="L22" i="9"/>
  <c r="N21" i="9"/>
  <c r="M21" i="9"/>
  <c r="L21" i="9"/>
  <c r="N20" i="9"/>
  <c r="M20" i="9"/>
  <c r="N19" i="9"/>
  <c r="M19" i="9"/>
  <c r="L19" i="9"/>
  <c r="N18" i="9"/>
  <c r="M18" i="9"/>
  <c r="N17" i="9"/>
  <c r="M17" i="9"/>
  <c r="L17" i="9"/>
  <c r="N16" i="9"/>
  <c r="M16" i="9"/>
  <c r="L16" i="9"/>
  <c r="N15" i="9"/>
  <c r="M15" i="9"/>
  <c r="L15" i="9"/>
  <c r="N14" i="9"/>
  <c r="M14" i="9"/>
  <c r="M25" i="9" s="1"/>
  <c r="L14" i="9"/>
  <c r="N13" i="9"/>
  <c r="M13" i="9"/>
  <c r="L13" i="9"/>
  <c r="N12" i="9"/>
  <c r="M12" i="9"/>
  <c r="L12" i="9"/>
  <c r="N11" i="9"/>
  <c r="M11" i="9"/>
  <c r="L11" i="9"/>
  <c r="N10" i="9"/>
  <c r="M10" i="9"/>
  <c r="L10" i="9"/>
  <c r="N9" i="9"/>
  <c r="M9" i="9"/>
  <c r="N8" i="9"/>
  <c r="N25" i="9" s="1"/>
  <c r="M8" i="9"/>
  <c r="N65" i="8"/>
  <c r="M65" i="8"/>
  <c r="K70" i="8"/>
  <c r="J69" i="8"/>
  <c r="J68" i="8"/>
  <c r="J67" i="8"/>
  <c r="J66" i="8"/>
  <c r="J65" i="8"/>
  <c r="K54" i="8"/>
  <c r="K62" i="8" s="1"/>
  <c r="N24" i="8"/>
  <c r="M24" i="8"/>
  <c r="N58" i="8"/>
  <c r="N57" i="8"/>
  <c r="N56" i="8"/>
  <c r="N55" i="8"/>
  <c r="M58" i="8"/>
  <c r="M57" i="8"/>
  <c r="M56" i="8"/>
  <c r="M55" i="8"/>
  <c r="N95" i="8"/>
  <c r="M95" i="8"/>
  <c r="R135" i="9" l="1"/>
  <c r="P4" i="9" s="1"/>
  <c r="R133" i="9"/>
  <c r="A114" i="9"/>
  <c r="J114" i="9" s="1"/>
  <c r="J4" i="9" s="1"/>
  <c r="J7" i="9"/>
  <c r="J70" i="8"/>
  <c r="J96" i="8"/>
  <c r="K96" i="8"/>
  <c r="K89" i="8"/>
  <c r="K78" i="8"/>
  <c r="K49" i="8"/>
  <c r="N114" i="9" l="1"/>
  <c r="N4" i="9" s="1"/>
  <c r="M114" i="9"/>
  <c r="M4" i="9" s="1"/>
  <c r="K115" i="9"/>
  <c r="K117" i="9" s="1"/>
  <c r="K4" i="9" s="1"/>
  <c r="G4" i="9" s="1"/>
  <c r="Q135" i="8"/>
  <c r="Q134" i="8"/>
  <c r="P134" i="8"/>
  <c r="O134" i="8"/>
  <c r="Q133" i="8"/>
  <c r="P133" i="8"/>
  <c r="O133" i="8"/>
  <c r="Q132" i="8"/>
  <c r="P132" i="8"/>
  <c r="O132" i="8"/>
  <c r="Q131" i="8"/>
  <c r="P131" i="8"/>
  <c r="K111" i="8"/>
  <c r="K116" i="8" s="1"/>
  <c r="J111" i="8"/>
  <c r="N110" i="8"/>
  <c r="M110" i="8"/>
  <c r="N109" i="8"/>
  <c r="M109" i="8"/>
  <c r="N108" i="8"/>
  <c r="M108" i="8"/>
  <c r="N107" i="8"/>
  <c r="M107" i="8"/>
  <c r="N106" i="8"/>
  <c r="M106" i="8"/>
  <c r="L106" i="8"/>
  <c r="K103" i="8"/>
  <c r="N102" i="8"/>
  <c r="M102" i="8"/>
  <c r="J102" i="8"/>
  <c r="A102" i="8"/>
  <c r="N101" i="8"/>
  <c r="M101" i="8"/>
  <c r="J101" i="8"/>
  <c r="A101" i="8"/>
  <c r="N100" i="8"/>
  <c r="M100" i="8"/>
  <c r="L100" i="8"/>
  <c r="J100" i="8"/>
  <c r="A100" i="8"/>
  <c r="N99" i="8"/>
  <c r="M99" i="8"/>
  <c r="N94" i="8"/>
  <c r="M94" i="8"/>
  <c r="N93" i="8"/>
  <c r="M93" i="8"/>
  <c r="N92" i="8"/>
  <c r="M92" i="8"/>
  <c r="L92" i="8"/>
  <c r="J91" i="8"/>
  <c r="N88" i="8"/>
  <c r="M88" i="8"/>
  <c r="J88" i="8"/>
  <c r="N87" i="8"/>
  <c r="M87" i="8"/>
  <c r="L87" i="8"/>
  <c r="J87" i="8"/>
  <c r="N85" i="8"/>
  <c r="M85" i="8"/>
  <c r="N84" i="8"/>
  <c r="M84" i="8"/>
  <c r="J84" i="8"/>
  <c r="A84" i="8"/>
  <c r="N83" i="8"/>
  <c r="M83" i="8"/>
  <c r="J83" i="8"/>
  <c r="A83" i="8"/>
  <c r="N82" i="8"/>
  <c r="M82" i="8"/>
  <c r="J82" i="8"/>
  <c r="N81" i="8"/>
  <c r="M81" i="8"/>
  <c r="J81" i="8"/>
  <c r="N77" i="8"/>
  <c r="M77" i="8"/>
  <c r="J77" i="8"/>
  <c r="N76" i="8"/>
  <c r="M76" i="8"/>
  <c r="J76" i="8"/>
  <c r="A76" i="8"/>
  <c r="N75" i="8"/>
  <c r="M75" i="8"/>
  <c r="J75" i="8"/>
  <c r="A75" i="8"/>
  <c r="N74" i="8"/>
  <c r="M74" i="8"/>
  <c r="J74" i="8"/>
  <c r="A74" i="8"/>
  <c r="N73" i="8"/>
  <c r="M73" i="8"/>
  <c r="J73" i="8"/>
  <c r="N69" i="8"/>
  <c r="M69" i="8"/>
  <c r="N68" i="8"/>
  <c r="M68" i="8"/>
  <c r="N67" i="8"/>
  <c r="M67" i="8"/>
  <c r="A67" i="8"/>
  <c r="N66" i="8"/>
  <c r="M66" i="8"/>
  <c r="N61" i="8"/>
  <c r="M61" i="8"/>
  <c r="L61" i="8"/>
  <c r="N60" i="8"/>
  <c r="M60" i="8"/>
  <c r="L60" i="8"/>
  <c r="N59" i="8"/>
  <c r="M59" i="8"/>
  <c r="L59" i="8"/>
  <c r="J59" i="8"/>
  <c r="A59" i="8"/>
  <c r="L58" i="8"/>
  <c r="J58" i="8"/>
  <c r="A58" i="8"/>
  <c r="L57" i="8"/>
  <c r="J57" i="8"/>
  <c r="A57" i="8"/>
  <c r="L56" i="8"/>
  <c r="J56" i="8"/>
  <c r="A56" i="8"/>
  <c r="L55" i="8"/>
  <c r="N54" i="8"/>
  <c r="M54" i="8"/>
  <c r="A54" i="8"/>
  <c r="N53" i="8"/>
  <c r="M53" i="8"/>
  <c r="L53" i="8"/>
  <c r="N52" i="8"/>
  <c r="M52" i="8"/>
  <c r="N48" i="8"/>
  <c r="M48" i="8"/>
  <c r="N47" i="8"/>
  <c r="M47" i="8"/>
  <c r="J47" i="8"/>
  <c r="N46" i="8"/>
  <c r="M46" i="8"/>
  <c r="J46" i="8"/>
  <c r="N45" i="8"/>
  <c r="M45" i="8"/>
  <c r="J45" i="8"/>
  <c r="A45" i="8"/>
  <c r="N44" i="8"/>
  <c r="M44" i="8"/>
  <c r="N43" i="8"/>
  <c r="M43" i="8"/>
  <c r="J43" i="8"/>
  <c r="A43" i="8"/>
  <c r="N42" i="8"/>
  <c r="M42" i="8"/>
  <c r="J42" i="8"/>
  <c r="A42" i="8"/>
  <c r="N41" i="8"/>
  <c r="M41" i="8"/>
  <c r="J41" i="8"/>
  <c r="A41" i="8"/>
  <c r="N40" i="8"/>
  <c r="M40" i="8"/>
  <c r="L40" i="8"/>
  <c r="J40" i="8"/>
  <c r="A40" i="8"/>
  <c r="N39" i="8"/>
  <c r="M39" i="8"/>
  <c r="L39" i="8"/>
  <c r="J39" i="8"/>
  <c r="A39" i="8"/>
  <c r="N38" i="8"/>
  <c r="M38" i="8"/>
  <c r="N37" i="8"/>
  <c r="M37" i="8"/>
  <c r="L37" i="8"/>
  <c r="J37" i="8"/>
  <c r="A37" i="8"/>
  <c r="N36" i="8"/>
  <c r="M36" i="8"/>
  <c r="L36" i="8"/>
  <c r="J36" i="8"/>
  <c r="A36" i="8"/>
  <c r="N35" i="8"/>
  <c r="M35" i="8"/>
  <c r="L35" i="8"/>
  <c r="J35" i="8"/>
  <c r="A35" i="8"/>
  <c r="N34" i="8"/>
  <c r="M34" i="8"/>
  <c r="N33" i="8"/>
  <c r="M33" i="8"/>
  <c r="J33" i="8"/>
  <c r="A33" i="8"/>
  <c r="N32" i="8"/>
  <c r="M32" i="8"/>
  <c r="J32" i="8"/>
  <c r="A32" i="8"/>
  <c r="N31" i="8"/>
  <c r="M31" i="8"/>
  <c r="J31" i="8"/>
  <c r="A31" i="8"/>
  <c r="N30" i="8"/>
  <c r="M30" i="8"/>
  <c r="J30" i="8"/>
  <c r="A30" i="8"/>
  <c r="N29" i="8"/>
  <c r="M29" i="8"/>
  <c r="J29" i="8"/>
  <c r="A29" i="8"/>
  <c r="N28" i="8"/>
  <c r="M28" i="8"/>
  <c r="J28" i="8"/>
  <c r="A28" i="8"/>
  <c r="K25" i="8"/>
  <c r="J24" i="8"/>
  <c r="N23" i="8"/>
  <c r="M23" i="8"/>
  <c r="J23" i="8"/>
  <c r="N22" i="8"/>
  <c r="M22" i="8"/>
  <c r="L22" i="8"/>
  <c r="N21" i="8"/>
  <c r="M21" i="8"/>
  <c r="L21" i="8"/>
  <c r="N20" i="8"/>
  <c r="M20" i="8"/>
  <c r="N19" i="8"/>
  <c r="M19" i="8"/>
  <c r="L19" i="8"/>
  <c r="N18" i="8"/>
  <c r="M18" i="8"/>
  <c r="N17" i="8"/>
  <c r="M17" i="8"/>
  <c r="L17" i="8"/>
  <c r="N16" i="8"/>
  <c r="M16" i="8"/>
  <c r="L16" i="8"/>
  <c r="N15" i="8"/>
  <c r="M15" i="8"/>
  <c r="L15" i="8"/>
  <c r="N14" i="8"/>
  <c r="M14" i="8"/>
  <c r="L14" i="8"/>
  <c r="N13" i="8"/>
  <c r="M13" i="8"/>
  <c r="L13" i="8"/>
  <c r="N12" i="8"/>
  <c r="M12" i="8"/>
  <c r="L12" i="8"/>
  <c r="N11" i="8"/>
  <c r="M11" i="8"/>
  <c r="L11" i="8"/>
  <c r="N10" i="8"/>
  <c r="M10" i="8"/>
  <c r="L10" i="8"/>
  <c r="N9" i="8"/>
  <c r="M9" i="8"/>
  <c r="N8" i="8"/>
  <c r="M8" i="8"/>
  <c r="J98" i="8" l="1"/>
  <c r="J103" i="8"/>
  <c r="J72" i="8"/>
  <c r="N111" i="8"/>
  <c r="J80" i="8"/>
  <c r="J25" i="8"/>
  <c r="J64" i="8"/>
  <c r="J78" i="8"/>
  <c r="M111" i="8"/>
  <c r="M25" i="8"/>
  <c r="N25" i="8"/>
  <c r="N103" i="8"/>
  <c r="M96" i="8"/>
  <c r="N96" i="8"/>
  <c r="N89" i="8"/>
  <c r="M70" i="8"/>
  <c r="N62" i="8"/>
  <c r="M62" i="8"/>
  <c r="N49" i="8"/>
  <c r="K114" i="8"/>
  <c r="L54" i="8"/>
  <c r="J27" i="8"/>
  <c r="N70" i="8"/>
  <c r="N78" i="8"/>
  <c r="J89" i="8"/>
  <c r="J49" i="8"/>
  <c r="M103" i="8"/>
  <c r="M49" i="8"/>
  <c r="M78" i="8"/>
  <c r="M89" i="8"/>
  <c r="R132" i="8"/>
  <c r="R133" i="8" s="1"/>
  <c r="J51" i="8"/>
  <c r="J54" i="8"/>
  <c r="J62" i="8" s="1"/>
  <c r="J7" i="8"/>
  <c r="A114" i="8"/>
  <c r="J114" i="8" s="1"/>
  <c r="J4" i="8" s="1"/>
  <c r="L111" i="8"/>
  <c r="R135" i="8" l="1"/>
  <c r="P4" i="8" s="1"/>
  <c r="M114" i="8"/>
  <c r="M4" i="8" s="1"/>
  <c r="N114" i="8"/>
  <c r="N4" i="8" s="1"/>
  <c r="K115" i="8"/>
  <c r="K117" i="8" s="1"/>
  <c r="K4" i="8" s="1"/>
  <c r="G4" i="8" s="1"/>
  <c r="C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J70" authorId="0" shapeId="0" xr:uid="{5AD4DC2A-3D1E-40AA-B4F7-C354F113E209}">
      <text>
        <r>
          <rPr>
            <sz val="14"/>
            <color indexed="81"/>
            <rFont val="Tahoma"/>
            <family val="2"/>
          </rPr>
          <t>This is the maximum number of points available for the project dependent on the credit pathway selected.</t>
        </r>
      </text>
    </comment>
    <comment ref="J89" authorId="0" shapeId="0" xr:uid="{A154446C-45C9-49DE-962D-F77FA9D6137E}">
      <text>
        <r>
          <rPr>
            <sz val="14"/>
            <color indexed="81"/>
            <rFont val="Arial"/>
            <family val="2"/>
            <scheme val="major"/>
          </rPr>
          <t xml:space="preserve">This is the maximum number of points available for the project dependent on the credit pathways selected.
</t>
        </r>
      </text>
    </comment>
    <comment ref="J96" authorId="0" shapeId="0" xr:uid="{52D52DE9-133B-4422-A535-19E4B92E368C}">
      <text>
        <r>
          <rPr>
            <sz val="14"/>
            <color indexed="81"/>
            <rFont val="Tahoma"/>
            <family val="2"/>
          </rPr>
          <t>The total number of points available in the Land Use &amp; Ecology category is 5. Any combination of criteria may be claimed in this credit to a maximum of 5 points.</t>
        </r>
      </text>
    </comment>
    <comment ref="K111" authorId="0" shapeId="0" xr:uid="{9E5E8155-0003-4D5B-891B-4CD1CAFE8575}">
      <text>
        <r>
          <rPr>
            <sz val="14"/>
            <color indexed="81"/>
            <rFont val="Arial"/>
            <family val="2"/>
            <scheme val="major"/>
          </rPr>
          <t>A maximum of 10 points can be awarded in the Innovation category.</t>
        </r>
      </text>
    </comment>
    <comment ref="K115" authorId="0" shapeId="0" xr:uid="{C1096E77-A12B-415B-B6B9-2A2793D12E4C}">
      <text>
        <r>
          <rPr>
            <sz val="14"/>
            <color indexed="81"/>
            <rFont val="Tahoma"/>
            <family val="2"/>
          </rPr>
          <t xml:space="preserve">This is the core number of points targeted divided by the core number of points available. </t>
        </r>
      </text>
    </comment>
    <comment ref="K117" authorId="0" shapeId="0" xr:uid="{0D1CFB00-6284-4913-9B2F-D22480B5DA93}">
      <text>
        <r>
          <rPr>
            <sz val="14"/>
            <color indexed="81"/>
            <rFont val="Tahoma"/>
            <family val="2"/>
          </rPr>
          <t xml:space="preserve">This is the core score plus the Innovation points targeted. See the Introductions section of the Submission Guidelines for additional detail.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J70" authorId="0" shapeId="0" xr:uid="{4015F7D1-B3A1-4780-85AD-28C14772247D}">
      <text>
        <r>
          <rPr>
            <sz val="14"/>
            <color indexed="81"/>
            <rFont val="Tahoma"/>
            <family val="2"/>
          </rPr>
          <t>This is the maximum number of points available for the project dependent on the credit pathway selected.</t>
        </r>
      </text>
    </comment>
    <comment ref="J89" authorId="0" shapeId="0" xr:uid="{A086767D-1D33-484D-94A3-51C6944EA671}">
      <text>
        <r>
          <rPr>
            <sz val="14"/>
            <color indexed="81"/>
            <rFont val="Arial"/>
            <family val="2"/>
            <scheme val="major"/>
          </rPr>
          <t xml:space="preserve">This is the maximum number of points available for the project dependent on the credit pathways selected.
</t>
        </r>
      </text>
    </comment>
    <comment ref="J96" authorId="0" shapeId="0" xr:uid="{E4D345AF-CEE1-4BD5-B660-EE8399FA7BF0}">
      <text>
        <r>
          <rPr>
            <sz val="14"/>
            <color indexed="81"/>
            <rFont val="Tahoma"/>
            <family val="2"/>
          </rPr>
          <t>The total number of points available in the Land Use &amp; Ecology category is 5. Any combination of criteria may be claimed in this credit to a maximum of 5 points.</t>
        </r>
      </text>
    </comment>
    <comment ref="K111" authorId="0" shapeId="0" xr:uid="{FA3C23FE-C1A6-49E3-9202-A2B37E29F4E2}">
      <text>
        <r>
          <rPr>
            <sz val="14"/>
            <color indexed="81"/>
            <rFont val="Arial"/>
            <family val="2"/>
            <scheme val="major"/>
          </rPr>
          <t>A maximum of 10 points can be awarded in the Innovation category.</t>
        </r>
      </text>
    </comment>
    <comment ref="K115" authorId="0" shapeId="0" xr:uid="{197F611D-ED7B-4532-B23A-093C37B7734B}">
      <text>
        <r>
          <rPr>
            <sz val="14"/>
            <color indexed="81"/>
            <rFont val="Tahoma"/>
            <family val="2"/>
          </rPr>
          <t xml:space="preserve">This is the core number of points targeted divided by the core number of points available. </t>
        </r>
      </text>
    </comment>
    <comment ref="K117" authorId="0" shapeId="0" xr:uid="{5CF32735-6352-4259-B59E-0420998E44D4}">
      <text>
        <r>
          <rPr>
            <sz val="14"/>
            <color indexed="81"/>
            <rFont val="Tahoma"/>
            <family val="2"/>
          </rPr>
          <t xml:space="preserve">This is the core score plus the Innovation points targeted. See the Introductions section of the Submission Guidelines for additional detail.
</t>
        </r>
      </text>
    </comment>
  </commentList>
</comments>
</file>

<file path=xl/sharedStrings.xml><?xml version="1.0" encoding="utf-8"?>
<sst xmlns="http://schemas.openxmlformats.org/spreadsheetml/2006/main" count="584" uniqueCount="279">
  <si>
    <t>Management</t>
  </si>
  <si>
    <t>Indoor Environment Quality</t>
  </si>
  <si>
    <t>Energy</t>
  </si>
  <si>
    <t>Transport</t>
  </si>
  <si>
    <t>Water</t>
  </si>
  <si>
    <t>Materials</t>
  </si>
  <si>
    <t>Emissions</t>
  </si>
  <si>
    <t>Lighting Comfort</t>
  </si>
  <si>
    <t>Acoustic Comfort</t>
  </si>
  <si>
    <t>Thermal Comfort</t>
  </si>
  <si>
    <t>Potable Water</t>
  </si>
  <si>
    <t>Land Use &amp; Ecology</t>
  </si>
  <si>
    <t>Light Pollution</t>
  </si>
  <si>
    <t>CATEGORY / CREDIT</t>
  </si>
  <si>
    <t>CREDIT CRITERIA</t>
  </si>
  <si>
    <t>POINTS TARGETED</t>
  </si>
  <si>
    <t>Innovation</t>
  </si>
  <si>
    <t>Green Star Accredited Professional</t>
  </si>
  <si>
    <t>Commissioning and Tuning</t>
  </si>
  <si>
    <t>Visual Comfort</t>
  </si>
  <si>
    <t>Accredited Professional</t>
  </si>
  <si>
    <t>Services and Maintainability Review</t>
  </si>
  <si>
    <t>Independent Commissioning Agent</t>
  </si>
  <si>
    <t>Ventilation System Attributes</t>
  </si>
  <si>
    <t>General Illuminance and Glare Reduction</t>
  </si>
  <si>
    <t>Glare Reduction</t>
  </si>
  <si>
    <t>Daylight</t>
  </si>
  <si>
    <t>Views</t>
  </si>
  <si>
    <t>Low Emission Vehicle Infrastructure</t>
  </si>
  <si>
    <t>Active Transport Facilities</t>
  </si>
  <si>
    <t>Comparative Life Cycle Assessment</t>
  </si>
  <si>
    <t>Minimum Lighting Comfort</t>
  </si>
  <si>
    <t>Sustainable Sites</t>
  </si>
  <si>
    <t>Microbial Control</t>
  </si>
  <si>
    <t>Refrigerant Impacts</t>
  </si>
  <si>
    <t>Internal Noise Levels</t>
  </si>
  <si>
    <t>Advanced Thermal Comfort</t>
  </si>
  <si>
    <t>Reverberation</t>
  </si>
  <si>
    <t>Metering and Monitoring</t>
  </si>
  <si>
    <t>Commitment to Performance</t>
  </si>
  <si>
    <t>Operational Waste</t>
  </si>
  <si>
    <t>OUTCOME</t>
  </si>
  <si>
    <t>Surface Illuminance</t>
  </si>
  <si>
    <t>Sustainable Products</t>
  </si>
  <si>
    <t>AIM OF THE CREDIT / SELECTION</t>
  </si>
  <si>
    <t>To recognise practices that encourage building owners, building occupants and facilities management teams to set targets and monitor environmental performance in a collaborative way.</t>
  </si>
  <si>
    <t>To recognise the implementation of effective energy and water metering and monitoring systems.</t>
  </si>
  <si>
    <t>Total</t>
  </si>
  <si>
    <t>x</t>
  </si>
  <si>
    <t>POINTS AVAILABLE</t>
  </si>
  <si>
    <t>NSW</t>
  </si>
  <si>
    <t>ACT</t>
  </si>
  <si>
    <t>NT</t>
  </si>
  <si>
    <t>QLD</t>
  </si>
  <si>
    <t>SA</t>
  </si>
  <si>
    <t>Postcode:</t>
  </si>
  <si>
    <t>TAS</t>
  </si>
  <si>
    <t>State:</t>
  </si>
  <si>
    <t>VIC</t>
  </si>
  <si>
    <t>WA</t>
  </si>
  <si>
    <t>Applicant Details</t>
  </si>
  <si>
    <t>Applicant:</t>
  </si>
  <si>
    <t>Contact Person:</t>
  </si>
  <si>
    <t>Project:</t>
  </si>
  <si>
    <t>CODE</t>
  </si>
  <si>
    <t>Greenhouse Gas Emissions</t>
  </si>
  <si>
    <t>Conditional Requirement: Prescriptive Pathway</t>
  </si>
  <si>
    <t>To recognise projects that provide high air quality to occupants.</t>
  </si>
  <si>
    <t>To reward projects that provide appropriate and comfortable acoustic conditions for occupants.</t>
  </si>
  <si>
    <t>To encourage and recognise well-lit spaces that provide a high degree of comfort to users.</t>
  </si>
  <si>
    <t>To recognise the delivery of well-lit spaces that provide high levels of visual comfort to building occupants.</t>
  </si>
  <si>
    <t>To recognise projects that safeguard occupant health through the reduction in internal air pollutant levels.</t>
  </si>
  <si>
    <t>To encourage and recognise projects that achieve high levels of thermal comfort.</t>
  </si>
  <si>
    <t>Total Points Awarded</t>
  </si>
  <si>
    <t>Authorisation, Acknowledgement and Disclaimer</t>
  </si>
  <si>
    <t>Project Team Details</t>
  </si>
  <si>
    <t>Architect</t>
  </si>
  <si>
    <t>Acoustic Consultant</t>
  </si>
  <si>
    <t>ESD Consultant</t>
  </si>
  <si>
    <t>Landscaping Consultant</t>
  </si>
  <si>
    <t>Local Planning Authority</t>
  </si>
  <si>
    <t>Main Contractor</t>
  </si>
  <si>
    <t>Project Manager</t>
  </si>
  <si>
    <t>Quantity Surveyor</t>
  </si>
  <si>
    <t>Structural/Civil Engineer</t>
  </si>
  <si>
    <t>Company/Organisation</t>
  </si>
  <si>
    <t>Complies</t>
  </si>
  <si>
    <t>Does not comply</t>
  </si>
  <si>
    <t>Sustainable Transport</t>
  </si>
  <si>
    <t>Performance Pathway</t>
  </si>
  <si>
    <t>Light Pollution to Night Sky</t>
  </si>
  <si>
    <t>To reward projects that minimise light pollution.</t>
  </si>
  <si>
    <t>To recognise projects that implement systems to minimise the impacts associated with harmful microbes in building systems.</t>
  </si>
  <si>
    <t>To encourage operational practices that minimise the environmental impacts of refrigeration equipment.</t>
  </si>
  <si>
    <t>Innovative Technology or Process</t>
  </si>
  <si>
    <t>Market Transformation</t>
  </si>
  <si>
    <t>Improving on Green Star Benchmarks</t>
  </si>
  <si>
    <t>Innovation Challenge</t>
  </si>
  <si>
    <t>Global Sustainability</t>
  </si>
  <si>
    <t>The project meets the aims of an existing credit using a technology or process that is considered innovative in Australia or the world.</t>
  </si>
  <si>
    <t>The project has undertaken a sustainability initiative that substantially contributes to the broader market transformation towards sustainable development in Australia or in the world.</t>
  </si>
  <si>
    <t>The project has achieved full points in a Green Star credit and demonstrates a substantial improvement on the benchmark required to achieve full points.</t>
  </si>
  <si>
    <t>Where the project addresses an sustainability issue not included within any of the Credits in the existing Green Star rating tools.</t>
  </si>
  <si>
    <t>Project teams may adopt an approved credit from a Global Green Building Rating tool that addresses a sustainability issue that is currently outside the scope of this Green Star rating tools.</t>
  </si>
  <si>
    <t>Responsible Building Materials</t>
  </si>
  <si>
    <t xml:space="preserve"> POINTS AWARDED</t>
  </si>
  <si>
    <t xml:space="preserve"> ASSESSMENT COMMENTS</t>
  </si>
  <si>
    <t>Targeted Rating:</t>
  </si>
  <si>
    <t>Total Points TBC</t>
  </si>
  <si>
    <t xml:space="preserve"> POINTS 
TBC</t>
  </si>
  <si>
    <t>Important Notes</t>
  </si>
  <si>
    <t>To reward projects that use best practice formal environmental management procedures during construction.</t>
  </si>
  <si>
    <t>Instructions</t>
  </si>
  <si>
    <t>Exhaust or Elimination of Pollutants</t>
  </si>
  <si>
    <t>Construction and Demolition Waste</t>
  </si>
  <si>
    <t>Office</t>
  </si>
  <si>
    <t>Residential</t>
  </si>
  <si>
    <t>Retail</t>
  </si>
  <si>
    <t>Healthcare</t>
  </si>
  <si>
    <t>Industrial</t>
  </si>
  <si>
    <t>Education</t>
  </si>
  <si>
    <t>Other</t>
  </si>
  <si>
    <t>Green Star - Interiors Scorecard</t>
  </si>
  <si>
    <t>Fitout Information</t>
  </si>
  <si>
    <t>Fitout User Information</t>
  </si>
  <si>
    <t>Fitout Commissioning</t>
  </si>
  <si>
    <t>Fitout Systems Tuning</t>
  </si>
  <si>
    <t>Ongoing Procurement</t>
  </si>
  <si>
    <t>Indoor Air Quality</t>
  </si>
  <si>
    <t>Acoustic Separation</t>
  </si>
  <si>
    <t>Indoor Pollutants</t>
  </si>
  <si>
    <t>Ergonomics</t>
  </si>
  <si>
    <t>Quality of Amenities</t>
  </si>
  <si>
    <t>Base Building Sustainability</t>
  </si>
  <si>
    <t>Base Building Cultural Heritage Significance</t>
  </si>
  <si>
    <t>Green Star - Interiors</t>
  </si>
  <si>
    <t>Name of project:</t>
  </si>
  <si>
    <t>Address of project:</t>
  </si>
  <si>
    <t>Description of project</t>
  </si>
  <si>
    <t>Area Listing (NLA in m²)</t>
  </si>
  <si>
    <t>Prescriptive Pathway</t>
  </si>
  <si>
    <t>Product Transparency and Sustainability</t>
  </si>
  <si>
    <t>To reward projects that choose to develop sites that have limited ecological value, that reuse previously developed land, and that remediate interiors.</t>
  </si>
  <si>
    <t xml:space="preserve">To reward projects that include building materials that are responsibly sourced or have a sustainable supply chain. </t>
  </si>
  <si>
    <t>To encourage sustainability and transparency in product specification.</t>
  </si>
  <si>
    <t>Sustainable  Products</t>
  </si>
  <si>
    <t>Core Points Available</t>
  </si>
  <si>
    <t xml:space="preserve">Metering </t>
  </si>
  <si>
    <t>Monitoring System</t>
  </si>
  <si>
    <t>Environmental Management Plan (EMP)</t>
  </si>
  <si>
    <t>Formalised Environmental Management System (EMS)</t>
  </si>
  <si>
    <t>Indoor Plants</t>
  </si>
  <si>
    <t>14A</t>
  </si>
  <si>
    <t>14B</t>
  </si>
  <si>
    <t>Amenity Space – Performance Pathway</t>
  </si>
  <si>
    <t>A. GHG Emissions Reduction – Prescriptive Pathway: Commercial or other Non-Residential Fitouts</t>
  </si>
  <si>
    <t>C. GHG Emissions Reduction – NABERS Energy Commitment Agreement Pathway</t>
  </si>
  <si>
    <t>D. GHG Emissions Reduction – Reference Fitout Pathway</t>
  </si>
  <si>
    <t>Commercial or Industrial Appliances</t>
  </si>
  <si>
    <t>Shared Amenities</t>
  </si>
  <si>
    <t>Timber</t>
  </si>
  <si>
    <t>Hazardous Materials</t>
  </si>
  <si>
    <t>18B.1</t>
  </si>
  <si>
    <t>18B.2</t>
  </si>
  <si>
    <t>18B.3</t>
  </si>
  <si>
    <t>Amenity Space – Prescriptive Pathway</t>
  </si>
  <si>
    <t>Project Description</t>
  </si>
  <si>
    <t>Surveyor</t>
  </si>
  <si>
    <t>Building Services Engineer</t>
  </si>
  <si>
    <t>Change Log</t>
  </si>
  <si>
    <t>To recognise projects that engage a Green Star Accredited Professional to support the Green Star
certification process.</t>
  </si>
  <si>
    <t>To encourage and recognise commissioning, handover and tuning initiatives that ensure all services
operate to their full potential and as designed.</t>
  </si>
  <si>
    <t>Environmental Performance Targets</t>
  </si>
  <si>
    <t>To recognise the development and provision of information that facilitates operator and user
understanding of fitout systems, their operation and maintenance requirements, and their
environmental targets, to enable optimised performance.</t>
  </si>
  <si>
    <t>Environmental Fitout Performance</t>
  </si>
  <si>
    <t>End of Life Waste Performance</t>
  </si>
  <si>
    <t>Localised Lighting Control</t>
  </si>
  <si>
    <t>Provision of Outdoor Air</t>
  </si>
  <si>
    <t>Paints, Adhesives, Sealants and Carpets</t>
  </si>
  <si>
    <t>Engineered Wood Products</t>
  </si>
  <si>
    <t>Ergonomics Strategy</t>
  </si>
  <si>
    <t>To recognise the provision of equipment and spaces that provide good user comfort and avoid stress or injury.</t>
  </si>
  <si>
    <t>B. GHG Emissions Reduction – Prescriptive Pathway: Residential Fitouts</t>
  </si>
  <si>
    <t>Walkable Neighbourhoods</t>
  </si>
  <si>
    <t>Sanitary Fixture Efficiency</t>
  </si>
  <si>
    <t>Domestic Appliances Efficiency</t>
  </si>
  <si>
    <t>Fixed Benchmark</t>
  </si>
  <si>
    <t>Percentage Benchmark</t>
  </si>
  <si>
    <t>Reduction of Construction and Demolition Waste - Percentage Benchmark</t>
  </si>
  <si>
    <t>Legionella Impacts from Cooling Systems</t>
  </si>
  <si>
    <t>NA</t>
  </si>
  <si>
    <t>TOTAL NA POINTS</t>
  </si>
  <si>
    <t>Total Score Targeted</t>
  </si>
  <si>
    <t>TOTALS</t>
  </si>
  <si>
    <t>AVAILABLE</t>
  </si>
  <si>
    <t>TARGETED</t>
  </si>
  <si>
    <t>INNOVATION POINTS</t>
  </si>
  <si>
    <t>CORE POINTS</t>
  </si>
  <si>
    <t>TOTAL SCORE TARGETED</t>
  </si>
  <si>
    <t xml:space="preserve">Project Details </t>
  </si>
  <si>
    <t>To reward the reduction of the environmental impacts of building materials and methods for the whole
fitout over its entire life cycle.</t>
  </si>
  <si>
    <t xml:space="preserve">CORE SCORE </t>
  </si>
  <si>
    <t>18B.4</t>
  </si>
  <si>
    <t>22B</t>
  </si>
  <si>
    <t>AWARDED</t>
  </si>
  <si>
    <t>TBC</t>
  </si>
  <si>
    <t xml:space="preserve">Please ensure that you use the most up to date version of Green Star Scorecards. They are routinely updated, and using the most current version will make filling in your scorecard easier, clearer and more accurate.
This Scorecard provides an indication of the number of points available in the rating tool. It is not final, and it is only intended for feedback purposes. 
</t>
  </si>
  <si>
    <t>Scorecard Release</t>
  </si>
  <si>
    <t>Summary of Changes</t>
  </si>
  <si>
    <t>ASSIGNED STAGE</t>
  </si>
  <si>
    <t>ASSESSOR COMPLETED STAGE</t>
  </si>
  <si>
    <t>Stage Count</t>
  </si>
  <si>
    <t>Assessor Stage Count</t>
  </si>
  <si>
    <t>Outcome Count</t>
  </si>
  <si>
    <t>Assessment result</t>
  </si>
  <si>
    <t>Core</t>
  </si>
  <si>
    <t>Stage 1</t>
  </si>
  <si>
    <t>Stage 2</t>
  </si>
  <si>
    <t>Stage 3</t>
  </si>
  <si>
    <t>Awarded - Compliant</t>
  </si>
  <si>
    <t>Awarded - Minor Non-compliance</t>
  </si>
  <si>
    <t>Not Awarded - Major Non-compliance</t>
  </si>
  <si>
    <t>Life Cycle Assessment</t>
  </si>
  <si>
    <t>Responsible Construction Practices</t>
  </si>
  <si>
    <t>High Quality Staff Support</t>
  </si>
  <si>
    <t>Additional Life Cycle Impact Reporting</t>
  </si>
  <si>
    <t>Permanent Formwork, Cables, Pipes, Floors and Blinds</t>
  </si>
  <si>
    <t>Light Pollution to Neighbouring Bodies</t>
  </si>
  <si>
    <t xml:space="preserve">Green Star - Interiors 
NZv1.0 </t>
  </si>
  <si>
    <t xml:space="preserve">Initial release.
</t>
  </si>
  <si>
    <t xml:space="preserve">Minimum requirement </t>
  </si>
  <si>
    <t>7A</t>
  </si>
  <si>
    <t xml:space="preserve">Performance Pathway: Specialist Plan </t>
  </si>
  <si>
    <t>Prescriptive Pathway: Facilities</t>
  </si>
  <si>
    <t>7B</t>
  </si>
  <si>
    <t>To encourage energy efficient buildings and the reduction of greenhouse gas (GHG) emissions associated with the use of energy in building operations.</t>
  </si>
  <si>
    <t xml:space="preserve">Deemed-to-satisfy </t>
  </si>
  <si>
    <t xml:space="preserve">Transport Calculator </t>
  </si>
  <si>
    <t>Conditional requirement</t>
  </si>
  <si>
    <t>To reward projects that reduce construction waste going to landfill by reusing or recycling building materials.</t>
  </si>
  <si>
    <t xml:space="preserve">Reporting Accuracy </t>
  </si>
  <si>
    <t xml:space="preserve">Resilient Building </t>
  </si>
  <si>
    <t xml:space="preserve">Use the tabs at the bottom of the worksheets to navigate. 
    1. Ensure to fill out the appropriate Scorecard based on the phase of the project (either Design or As Built).
    2 Fill in the targeted points in the appropriate Scorecard in the ‘Points Targeted’ column.
    3. Any credits which have a Conditional or Minimum Requirement are required to be selected as 'Complies'.
    4. Select the 'NA' check box for any credits which are deemed 'Not Applicable' to the project.
    5. Credits which have multiple compliance pathways are listed below. Pathways for these credits need to be selected in the 'Aim of Credit/Selection' or "Credit Criteria" column in order to unlock the associated criterion in the 'Points Targeted' column.  
</t>
  </si>
  <si>
    <t>Clarification of Assessment Comments</t>
  </si>
  <si>
    <t>QUERY TYPE</t>
  </si>
  <si>
    <t>Round 1 Query</t>
  </si>
  <si>
    <t>Requested Action by the project team</t>
  </si>
  <si>
    <t>NZGBC Comments</t>
  </si>
  <si>
    <t>Query Type
1. Clarifying the documentation requested in the assessment comment. 
2. Clarifying apparent inconsistencies between the assessment comment and Submission Guideline requirements.
3. Documentation was included but missed during the assessment.</t>
  </si>
  <si>
    <t>1, 2, OR 3</t>
  </si>
  <si>
    <t>Assessor Respinse</t>
  </si>
  <si>
    <t>Provide an explanation of the project team's questions/comments regarding the assessment comments.</t>
  </si>
  <si>
    <t>Explain what action the project would like taken e.g. comment be clarifed</t>
  </si>
  <si>
    <t xml:space="preserve">
</t>
  </si>
  <si>
    <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
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
Unauthorised use of the Submission Guidelines will violate copyright, and other laws, and is prohibited. All text, graphics, layout and other elements of content contained in the Submission Guidelines is owned by the NZGBC and are protected by copyright, trade mark and other laws.
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
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
The application of the Submission Guidelines to all Eligible Projects is encouraged to assess and improve their environmental attributes. 
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For NZGBC non-member organisations: This soft-copy gives your organisation license to use the Submission Guidelines by up to 5 users. Organisations that require a license for more than 5 users should contact the NZGBC.
All rights reserved.</t>
  </si>
  <si>
    <t>* Operational Waste
* Quality of Amenities
* Potable Water
* Construction and Demolition Waste</t>
  </si>
  <si>
    <t xml:space="preserve">
* Please complete all cells in WHITE only. All other cells are to be completed by the NZGBC and its representatives.   
* To unlock a multiple compliance pathway criterion, the desired pathway must be selected from the drop-down list. 
* As stated in the Submission Guidelines, some credits will be considered 'Not Applicable' for certain projects. These credits have a 'Not Applicable' check box in the 'NA' column of the Scorecard. If a credit is deemed as 'Not Applicable', and approval has been gained from the NZGBC via a Technical Question, then please select the relevant tick box under the 'NA' column. This will affect the total number of points available and the project's final score. 
* The total number of points available for each Category is indicated in the heading at the top of that Category. Depending on the desired pathway chosen, the number of points available for the project is shown in the 'Total' row  at the bottom of the Category.
 </t>
  </si>
  <si>
    <t>18A</t>
  </si>
  <si>
    <t>16.2.1 Lighting</t>
  </si>
  <si>
    <t>16.2.2 Ventilation and Air-Conditioning</t>
  </si>
  <si>
    <t>16.2.3 Domestic Hot Water Systems</t>
  </si>
  <si>
    <t xml:space="preserve">16.2.4 IT Equipment </t>
  </si>
  <si>
    <t>16.2.5 Appliances and Equipment</t>
  </si>
  <si>
    <t xml:space="preserve">16.2.2.2 Fan Motor Power and Pump Power </t>
  </si>
  <si>
    <t xml:space="preserve">16.2.2.3 Supplementary Space Heating </t>
  </si>
  <si>
    <t xml:space="preserve">16.2.2.4 Mechanical Cooling </t>
  </si>
  <si>
    <t xml:space="preserve">16.2.2.1 Naturally Ventilated Spaces </t>
  </si>
  <si>
    <t xml:space="preserve">No naturally ventilated space </t>
  </si>
  <si>
    <t xml:space="preserve">Prerequisite requirement </t>
  </si>
  <si>
    <t>A section has been provided within the scorecard worksheet to enable project teams to query assessment comments prior to the following round of assessment. The three types of queries that may be submitted are:
     1. Clarifying the documentation requested in the assessment comment. 
     2. Clarifying apparent inconsistencies between the assessment comment and the Submission Guideline's requirements.
     3. Documentation was included but missed during the assessment.
This section is hidden prior to the project's assessment. The section will be unhidden when project teams receive their project's assessment results.</t>
  </si>
  <si>
    <t>17A Performance pathway</t>
  </si>
  <si>
    <t>17B Prescriptive pathway</t>
  </si>
  <si>
    <t>17A</t>
  </si>
  <si>
    <t>Performance pathway</t>
  </si>
  <si>
    <t>17B.1</t>
  </si>
  <si>
    <t>17B.2</t>
  </si>
  <si>
    <t>17B.3</t>
  </si>
  <si>
    <t>17B.4</t>
  </si>
  <si>
    <t xml:space="preserve">Adding an option for Sustainable Transport Performance Pathway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</si>
</sst>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C09]dd\-mmm\-yy;@"/>
  </numFmts>
  <fonts count="73">
    <font>
      <sz val="11"/>
      <color theme="1"/>
      <name val="Arial"/>
      <family val="2"/>
      <scheme val="minor"/>
    </font>
    <font>
      <b/>
      <sz val="12"/>
      <color theme="0"/>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4"/>
      <color theme="0"/>
      <name val="Arial"/>
      <family val="2"/>
      <scheme val="minor"/>
    </font>
    <font>
      <sz val="10"/>
      <name val="Arial"/>
      <family val="2"/>
      <scheme val="minor"/>
    </font>
    <font>
      <sz val="14"/>
      <color theme="1"/>
      <name val="Arial"/>
      <family val="2"/>
      <scheme val="minor"/>
    </font>
    <font>
      <b/>
      <sz val="12"/>
      <name val="Arial"/>
      <family val="2"/>
      <scheme val="minor"/>
    </font>
    <font>
      <sz val="11"/>
      <color theme="1"/>
      <name val="Arial"/>
      <family val="2"/>
      <scheme val="minor"/>
    </font>
    <font>
      <sz val="11"/>
      <name val="Arial"/>
      <family val="2"/>
      <scheme val="minor"/>
    </font>
    <font>
      <sz val="10"/>
      <name val="Arial"/>
      <family val="2"/>
    </font>
    <font>
      <sz val="10"/>
      <name val="Century Gothic"/>
      <family val="2"/>
    </font>
    <font>
      <sz val="11"/>
      <color theme="0"/>
      <name val="Arial"/>
      <family val="2"/>
      <scheme val="minor"/>
    </font>
    <font>
      <sz val="11"/>
      <color theme="8" tint="0.39997558519241921"/>
      <name val="Arial"/>
      <family val="2"/>
      <scheme val="minor"/>
    </font>
    <font>
      <b/>
      <sz val="24"/>
      <color rgb="FF1F3860"/>
      <name val="Century Gothic"/>
      <family val="2"/>
    </font>
    <font>
      <b/>
      <sz val="12"/>
      <color theme="1"/>
      <name val="Arial"/>
      <family val="2"/>
      <scheme val="minor"/>
    </font>
    <font>
      <b/>
      <sz val="14"/>
      <color theme="1"/>
      <name val="Century Gothic"/>
      <family val="2"/>
    </font>
    <font>
      <b/>
      <sz val="11"/>
      <color theme="1"/>
      <name val="Arial"/>
      <family val="2"/>
      <scheme val="minor"/>
    </font>
    <font>
      <sz val="11"/>
      <name val="Century Gothic"/>
      <family val="2"/>
    </font>
    <font>
      <b/>
      <sz val="10"/>
      <color rgb="FFFF0000"/>
      <name val="Arial"/>
      <family val="2"/>
      <scheme val="minor"/>
    </font>
    <font>
      <b/>
      <sz val="11"/>
      <name val="Arial"/>
      <family val="2"/>
      <scheme val="minor"/>
    </font>
    <font>
      <b/>
      <sz val="12"/>
      <color rgb="FFFF0000"/>
      <name val="Arial"/>
      <family val="2"/>
      <scheme val="minor"/>
    </font>
    <font>
      <sz val="36"/>
      <name val="Century Gothic"/>
      <family val="2"/>
    </font>
    <font>
      <sz val="10"/>
      <name val="Verdana"/>
      <family val="2"/>
    </font>
    <font>
      <sz val="8"/>
      <name val="Arial"/>
      <family val="2"/>
    </font>
    <font>
      <sz val="10"/>
      <name val="HelveticaNeue-Roman"/>
      <family val="2"/>
    </font>
    <font>
      <b/>
      <sz val="11"/>
      <name val="Arial"/>
      <family val="2"/>
    </font>
    <font>
      <sz val="11"/>
      <name val="Arial"/>
      <family val="2"/>
    </font>
    <font>
      <b/>
      <sz val="11"/>
      <color rgb="FFFF0000"/>
      <name val="Arial"/>
      <family val="2"/>
      <scheme val="minor"/>
    </font>
    <font>
      <sz val="24"/>
      <color rgb="FF002060"/>
      <name val="Century Gothic"/>
      <family val="2"/>
    </font>
    <font>
      <b/>
      <sz val="12"/>
      <color theme="1"/>
      <name val="Century Gothic"/>
      <family val="2"/>
    </font>
    <font>
      <b/>
      <sz val="12"/>
      <color rgb="FFFF0000"/>
      <name val="Century Gothic"/>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entury Gothic"/>
      <family val="2"/>
    </font>
    <font>
      <b/>
      <sz val="11"/>
      <color theme="1"/>
      <name val="Century Gothic"/>
      <family val="2"/>
    </font>
    <font>
      <b/>
      <sz val="14"/>
      <color theme="1"/>
      <name val="Arial Black"/>
      <family val="2"/>
    </font>
    <font>
      <sz val="14"/>
      <color indexed="81"/>
      <name val="Arial"/>
      <family val="2"/>
      <scheme val="major"/>
    </font>
    <font>
      <b/>
      <sz val="24"/>
      <color rgb="FFFFB70E"/>
      <name val="Century Gothic"/>
      <family val="2"/>
    </font>
    <font>
      <sz val="24"/>
      <color rgb="FFFFB70E"/>
      <name val="Century Gothic"/>
      <family val="2"/>
    </font>
    <font>
      <sz val="16"/>
      <color theme="1"/>
      <name val="Arial"/>
      <family val="2"/>
      <scheme val="minor"/>
    </font>
    <font>
      <b/>
      <sz val="24"/>
      <color rgb="FFFFC000"/>
      <name val="Arial Black"/>
      <family val="2"/>
    </font>
    <font>
      <sz val="24"/>
      <color rgb="FFFFC000"/>
      <name val="Arial Black"/>
      <family val="2"/>
    </font>
    <font>
      <b/>
      <sz val="10"/>
      <color theme="0"/>
      <name val="Arial"/>
      <family val="2"/>
      <scheme val="minor"/>
    </font>
    <font>
      <sz val="14"/>
      <color indexed="81"/>
      <name val="Tahoma"/>
      <family val="2"/>
    </font>
    <font>
      <sz val="11"/>
      <color theme="1"/>
      <name val="Arial"/>
      <family val="2"/>
      <scheme val="major"/>
    </font>
    <font>
      <b/>
      <sz val="11"/>
      <color theme="0"/>
      <name val="Arial"/>
      <family val="2"/>
      <scheme val="major"/>
    </font>
    <font>
      <b/>
      <sz val="10"/>
      <name val="Arial"/>
      <family val="2"/>
    </font>
    <font>
      <b/>
      <sz val="14"/>
      <name val="Arial"/>
      <family val="2"/>
    </font>
    <font>
      <sz val="9"/>
      <color theme="1"/>
      <name val="Arial"/>
      <family val="2"/>
    </font>
    <font>
      <b/>
      <sz val="12"/>
      <name val="Arial"/>
      <family val="2"/>
    </font>
    <font>
      <b/>
      <sz val="10"/>
      <color theme="1"/>
      <name val="Arial"/>
      <family val="2"/>
      <scheme val="minor"/>
    </font>
    <font>
      <sz val="10"/>
      <color indexed="8"/>
      <name val="Arial"/>
      <family val="2"/>
      <scheme val="minor"/>
    </font>
    <font>
      <b/>
      <sz val="10"/>
      <name val="Arial"/>
      <family val="2"/>
      <scheme val="minor"/>
    </font>
    <font>
      <sz val="11"/>
      <color rgb="FF9C5700"/>
      <name val="Arial"/>
      <family val="2"/>
      <scheme val="minor"/>
    </font>
    <font>
      <b/>
      <sz val="20"/>
      <color rgb="FFFFC000"/>
      <name val="Arial Black"/>
      <family val="2"/>
    </font>
    <font>
      <sz val="11"/>
      <color theme="7"/>
      <name val="Arial"/>
      <family val="2"/>
      <scheme val="minor"/>
    </font>
  </fonts>
  <fills count="30">
    <fill>
      <patternFill patternType="none"/>
    </fill>
    <fill>
      <patternFill patternType="gray125"/>
    </fill>
    <fill>
      <patternFill patternType="solid">
        <fgColor theme="0"/>
        <bgColor indexed="64"/>
      </patternFill>
    </fill>
    <fill>
      <patternFill patternType="solid">
        <fgColor theme="5" tint="0.39997558519241921"/>
        <bgColor indexed="65"/>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4" tint="0.79998168889431442"/>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rgb="FFFFFF00"/>
        <bgColor indexed="64"/>
      </patternFill>
    </fill>
    <fill>
      <patternFill patternType="solid">
        <fgColor rgb="FFFFF9DD"/>
        <bgColor indexed="64"/>
      </patternFill>
    </fill>
    <fill>
      <patternFill patternType="solid">
        <fgColor rgb="FFFFEB9C"/>
      </patternFill>
    </fill>
  </fills>
  <borders count="45">
    <border>
      <left/>
      <right/>
      <top/>
      <bottom/>
      <diagonal/>
    </border>
    <border>
      <left/>
      <right style="hair">
        <color theme="4"/>
      </right>
      <top/>
      <bottom/>
      <diagonal/>
    </border>
    <border>
      <left style="hair">
        <color theme="4"/>
      </left>
      <right style="hair">
        <color theme="4"/>
      </right>
      <top/>
      <bottom style="hair">
        <color theme="4"/>
      </bottom>
      <diagonal/>
    </border>
    <border>
      <left style="hair">
        <color theme="4"/>
      </left>
      <right style="hair">
        <color theme="4"/>
      </right>
      <top style="hair">
        <color theme="4"/>
      </top>
      <bottom style="hair">
        <color theme="4"/>
      </bottom>
      <diagonal/>
    </border>
    <border>
      <left/>
      <right/>
      <top/>
      <bottom style="thin">
        <color theme="6"/>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theme="4"/>
      </left>
      <right style="hair">
        <color auto="1"/>
      </right>
      <top/>
      <bottom style="hair">
        <color theme="4"/>
      </bottom>
      <diagonal/>
    </border>
    <border>
      <left style="hair">
        <color auto="1"/>
      </left>
      <right style="hair">
        <color theme="4"/>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theme="4"/>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theme="4"/>
      </right>
      <top style="hair">
        <color auto="1"/>
      </top>
      <bottom/>
      <diagonal/>
    </border>
    <border>
      <left style="hair">
        <color theme="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theme="4"/>
      </right>
      <top style="hair">
        <color auto="1"/>
      </top>
      <bottom style="hair">
        <color auto="1"/>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theme="4"/>
      </left>
      <right style="hair">
        <color auto="1"/>
      </right>
      <top style="hair">
        <color theme="4"/>
      </top>
      <bottom style="hair">
        <color theme="4"/>
      </bottom>
      <diagonal/>
    </border>
    <border>
      <left style="thin">
        <color indexed="64"/>
      </left>
      <right style="thin">
        <color indexed="64"/>
      </right>
      <top/>
      <bottom/>
      <diagonal/>
    </border>
    <border>
      <left/>
      <right/>
      <top style="thin">
        <color indexed="64"/>
      </top>
      <bottom style="thin">
        <color indexed="64"/>
      </bottom>
      <diagonal/>
    </border>
  </borders>
  <cellStyleXfs count="239">
    <xf numFmtId="0" fontId="0" fillId="0" borderId="0"/>
    <xf numFmtId="165" fontId="11" fillId="0" borderId="0"/>
    <xf numFmtId="0" fontId="9" fillId="21" borderId="5" applyNumberFormat="0" applyAlignment="0" applyProtection="0"/>
    <xf numFmtId="0" fontId="13" fillId="3" borderId="0" applyNumberFormat="0" applyBorder="0" applyAlignment="0" applyProtection="0"/>
    <xf numFmtId="0" fontId="4" fillId="4" borderId="0">
      <alignment horizontal="center" vertical="center" wrapText="1"/>
      <protection locked="0"/>
    </xf>
    <xf numFmtId="0" fontId="14" fillId="5" borderId="5">
      <alignment vertical="center"/>
    </xf>
    <xf numFmtId="165" fontId="11" fillId="0" borderId="0"/>
    <xf numFmtId="165" fontId="24" fillId="0" borderId="0"/>
    <xf numFmtId="0" fontId="11" fillId="0" borderId="0"/>
    <xf numFmtId="0" fontId="24" fillId="0" borderId="0"/>
    <xf numFmtId="165" fontId="9" fillId="0" borderId="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25" fillId="0" borderId="0"/>
    <xf numFmtId="165" fontId="24" fillId="0" borderId="0"/>
    <xf numFmtId="165" fontId="25" fillId="0" borderId="0"/>
    <xf numFmtId="165" fontId="11" fillId="0" borderId="0"/>
    <xf numFmtId="165" fontId="11" fillId="0" borderId="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9" fontId="24" fillId="0" borderId="0" applyFon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0" fontId="11" fillId="0" borderId="0"/>
    <xf numFmtId="9" fontId="9" fillId="0" borderId="0" applyFont="0" applyFill="0" applyBorder="0" applyAlignment="0" applyProtection="0"/>
    <xf numFmtId="43" fontId="9" fillId="0" borderId="0" applyFont="0" applyFill="0" applyBorder="0" applyAlignment="0" applyProtection="0"/>
    <xf numFmtId="0" fontId="9" fillId="23" borderId="5" applyNumberFormat="0" applyAlignment="0" applyProtection="0"/>
    <xf numFmtId="0" fontId="9" fillId="0" borderId="0"/>
    <xf numFmtId="0" fontId="11" fillId="24" borderId="0">
      <protection locked="0"/>
    </xf>
    <xf numFmtId="0" fontId="11" fillId="25" borderId="43">
      <alignment horizontal="center" vertical="center"/>
      <protection locked="0"/>
    </xf>
    <xf numFmtId="0" fontId="11" fillId="26" borderId="0">
      <protection locked="0"/>
    </xf>
    <xf numFmtId="0" fontId="63" fillId="25" borderId="0">
      <alignment vertical="center"/>
      <protection locked="0"/>
    </xf>
    <xf numFmtId="0" fontId="63" fillId="0" borderId="0">
      <protection locked="0"/>
    </xf>
    <xf numFmtId="0" fontId="64" fillId="0" borderId="0">
      <protection locked="0"/>
    </xf>
    <xf numFmtId="0" fontId="65" fillId="0" borderId="0"/>
    <xf numFmtId="9" fontId="65" fillId="0" borderId="0" applyFont="0" applyFill="0" applyBorder="0" applyAlignment="0" applyProtection="0"/>
    <xf numFmtId="9" fontId="65" fillId="0" borderId="0" applyFont="0" applyFill="0" applyBorder="0" applyAlignment="0" applyProtection="0"/>
    <xf numFmtId="0" fontId="11" fillId="25" borderId="44">
      <alignment vertical="center"/>
      <protection locked="0"/>
    </xf>
    <xf numFmtId="0" fontId="66" fillId="0" borderId="0">
      <protection locked="0"/>
    </xf>
    <xf numFmtId="0" fontId="70" fillId="29" borderId="0" applyNumberFormat="0" applyBorder="0" applyAlignment="0" applyProtection="0"/>
  </cellStyleXfs>
  <cellXfs count="289">
    <xf numFmtId="0" fontId="0" fillId="0" borderId="0" xfId="0"/>
    <xf numFmtId="0" fontId="10" fillId="0" borderId="0" xfId="0" applyFont="1" applyProtection="1">
      <protection hidden="1"/>
    </xf>
    <xf numFmtId="0" fontId="11" fillId="0" borderId="0" xfId="0" applyFont="1" applyProtection="1">
      <protection hidden="1"/>
    </xf>
    <xf numFmtId="165" fontId="12" fillId="2" borderId="0" xfId="6" applyFont="1" applyFill="1" applyProtection="1">
      <protection hidden="1"/>
    </xf>
    <xf numFmtId="165" fontId="23" fillId="2" borderId="0" xfId="6" applyFont="1" applyFill="1" applyAlignment="1" applyProtection="1">
      <alignment horizontal="left" vertical="center"/>
      <protection hidden="1"/>
    </xf>
    <xf numFmtId="165" fontId="27" fillId="0" borderId="0" xfId="1" applyFont="1" applyAlignment="1" applyProtection="1">
      <alignment vertical="top"/>
      <protection hidden="1"/>
    </xf>
    <xf numFmtId="165" fontId="28" fillId="0" borderId="0" xfId="1" applyFont="1" applyAlignment="1" applyProtection="1">
      <alignment horizontal="left" vertical="top" wrapText="1"/>
      <protection hidden="1"/>
    </xf>
    <xf numFmtId="0" fontId="12" fillId="2" borderId="0" xfId="6" applyNumberFormat="1" applyFont="1" applyFill="1" applyAlignment="1" applyProtection="1">
      <alignment vertical="top" wrapText="1"/>
      <protection hidden="1"/>
    </xf>
    <xf numFmtId="0" fontId="12" fillId="2" borderId="0" xfId="6" applyNumberFormat="1" applyFont="1" applyFill="1" applyAlignment="1" applyProtection="1">
      <alignment horizontal="left" vertical="top" wrapText="1"/>
      <protection hidden="1"/>
    </xf>
    <xf numFmtId="165" fontId="50" fillId="2" borderId="0" xfId="6" applyFont="1" applyFill="1" applyProtection="1">
      <protection hidden="1"/>
    </xf>
    <xf numFmtId="165" fontId="51" fillId="2" borderId="0" xfId="6" applyFont="1" applyFill="1" applyAlignment="1" applyProtection="1">
      <alignment horizontal="right"/>
      <protection hidden="1"/>
    </xf>
    <xf numFmtId="15" fontId="50" fillId="2" borderId="0" xfId="6" applyNumberFormat="1" applyFont="1" applyFill="1" applyProtection="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0" fillId="0" borderId="0" xfId="0" applyFont="1" applyAlignment="1" applyProtection="1">
      <alignment vertical="center"/>
      <protection hidden="1"/>
    </xf>
    <xf numFmtId="0" fontId="11" fillId="2" borderId="0" xfId="8" applyFill="1" applyAlignment="1" applyProtection="1">
      <alignment vertical="top" wrapText="1"/>
      <protection hidden="1"/>
    </xf>
    <xf numFmtId="0" fontId="11" fillId="2" borderId="0" xfId="9" applyFont="1" applyFill="1" applyAlignment="1" applyProtection="1">
      <alignment vertical="top" wrapText="1"/>
      <protection hidden="1"/>
    </xf>
    <xf numFmtId="0" fontId="26" fillId="2" borderId="0" xfId="8" applyFont="1" applyFill="1" applyAlignment="1" applyProtection="1">
      <alignment vertical="top" wrapText="1"/>
      <protection hidden="1"/>
    </xf>
    <xf numFmtId="0" fontId="19" fillId="2" borderId="0" xfId="9" applyFont="1" applyFill="1" applyAlignment="1" applyProtection="1">
      <alignment horizontal="justify" wrapText="1"/>
      <protection hidden="1"/>
    </xf>
    <xf numFmtId="0" fontId="19" fillId="2" borderId="0" xfId="9" applyFont="1" applyFill="1" applyAlignment="1" applyProtection="1">
      <alignment vertical="top" wrapText="1"/>
      <protection hidden="1"/>
    </xf>
    <xf numFmtId="165" fontId="10" fillId="2" borderId="0" xfId="10" applyFont="1" applyFill="1" applyProtection="1">
      <protection hidden="1"/>
    </xf>
    <xf numFmtId="165" fontId="10" fillId="0" borderId="0" xfId="10" applyFont="1" applyProtection="1">
      <protection hidden="1"/>
    </xf>
    <xf numFmtId="0" fontId="4" fillId="20" borderId="8" xfId="0" applyFont="1" applyFill="1" applyBorder="1" applyAlignment="1" applyProtection="1">
      <alignment horizontal="center" vertical="center" wrapText="1"/>
      <protection hidden="1"/>
    </xf>
    <xf numFmtId="0" fontId="4" fillId="20" borderId="8" xfId="0" applyFont="1" applyFill="1" applyBorder="1" applyAlignment="1" applyProtection="1">
      <alignment horizontal="left" vertical="center" wrapText="1"/>
      <protection hidden="1"/>
    </xf>
    <xf numFmtId="0" fontId="4" fillId="20" borderId="8" xfId="0" applyFont="1" applyFill="1" applyBorder="1" applyAlignment="1" applyProtection="1">
      <alignment vertical="center" wrapText="1"/>
      <protection hidden="1"/>
    </xf>
    <xf numFmtId="0" fontId="5" fillId="20" borderId="0" xfId="0" applyFont="1" applyFill="1" applyAlignment="1" applyProtection="1">
      <alignment horizontal="center" vertical="center" wrapText="1"/>
      <protection hidden="1"/>
    </xf>
    <xf numFmtId="0" fontId="5" fillId="20" borderId="8" xfId="0" applyFont="1" applyFill="1" applyBorder="1" applyAlignment="1" applyProtection="1">
      <alignment horizontal="center" vertical="center" wrapText="1"/>
      <protection hidden="1"/>
    </xf>
    <xf numFmtId="0" fontId="52" fillId="21" borderId="20" xfId="2" applyFont="1" applyBorder="1" applyAlignment="1" applyProtection="1">
      <alignment horizontal="left" vertical="center" wrapText="1"/>
      <protection hidden="1"/>
    </xf>
    <xf numFmtId="0" fontId="52" fillId="21" borderId="22" xfId="2" applyFont="1" applyBorder="1" applyAlignment="1" applyProtection="1">
      <alignment horizontal="left" vertical="center" wrapText="1"/>
      <protection hidden="1"/>
    </xf>
    <xf numFmtId="165" fontId="54" fillId="0" borderId="0" xfId="10" applyFont="1" applyProtection="1">
      <protection hidden="1"/>
    </xf>
    <xf numFmtId="0" fontId="56" fillId="0" borderId="0" xfId="0" applyFont="1" applyProtection="1">
      <protection hidden="1"/>
    </xf>
    <xf numFmtId="0" fontId="56" fillId="0" borderId="0" xfId="0" applyFont="1" applyAlignment="1" applyProtection="1">
      <alignment vertical="center"/>
      <protection hidden="1"/>
    </xf>
    <xf numFmtId="0" fontId="4" fillId="20" borderId="0" xfId="0" applyFont="1" applyFill="1" applyAlignment="1" applyProtection="1">
      <alignment vertical="center" wrapText="1"/>
      <protection hidden="1"/>
    </xf>
    <xf numFmtId="165" fontId="12" fillId="2" borderId="0" xfId="6" applyFont="1" applyFill="1" applyAlignment="1" applyProtection="1">
      <alignment vertical="top" wrapText="1"/>
      <protection hidden="1"/>
    </xf>
    <xf numFmtId="0" fontId="18" fillId="21" borderId="0" xfId="0" applyFont="1" applyFill="1" applyAlignment="1" applyProtection="1">
      <alignment horizontal="center" vertical="center"/>
      <protection hidden="1"/>
    </xf>
    <xf numFmtId="0" fontId="4" fillId="0" borderId="0" xfId="4" applyFill="1" applyAlignment="1" applyProtection="1">
      <alignment vertical="center" wrapText="1"/>
      <protection hidden="1"/>
    </xf>
    <xf numFmtId="0" fontId="4" fillId="0" borderId="0" xfId="4" applyFill="1" applyProtection="1">
      <alignment horizontal="center" vertical="center" wrapText="1"/>
      <protection hidden="1"/>
    </xf>
    <xf numFmtId="0" fontId="8" fillId="0" borderId="0" xfId="0" applyFont="1" applyAlignment="1" applyProtection="1">
      <alignment horizontal="center" vertical="center"/>
      <protection hidden="1"/>
    </xf>
    <xf numFmtId="164" fontId="18" fillId="21" borderId="0" xfId="223" applyNumberFormat="1" applyFont="1" applyFill="1" applyAlignment="1" applyProtection="1">
      <alignment horizontal="center" vertical="center"/>
      <protection hidden="1"/>
    </xf>
    <xf numFmtId="0" fontId="4" fillId="20" borderId="0" xfId="0" applyFont="1" applyFill="1" applyAlignment="1" applyProtection="1">
      <alignment horizontal="center" vertical="center" wrapText="1"/>
      <protection hidden="1"/>
    </xf>
    <xf numFmtId="0" fontId="57" fillId="0" borderId="0" xfId="0" applyFont="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57" fillId="0" borderId="0" xfId="0" applyFont="1" applyAlignment="1" applyProtection="1">
      <alignment vertical="center"/>
      <protection hidden="1"/>
    </xf>
    <xf numFmtId="0" fontId="61" fillId="2" borderId="42" xfId="0" applyFont="1" applyFill="1" applyBorder="1" applyAlignment="1" applyProtection="1">
      <alignment horizontal="center" vertical="center"/>
      <protection locked="0" hidden="1"/>
    </xf>
    <xf numFmtId="0" fontId="61" fillId="2" borderId="10" xfId="3" applyFont="1" applyFill="1" applyBorder="1" applyAlignment="1" applyProtection="1">
      <alignment horizontal="center" vertical="center"/>
      <protection locked="0" hidden="1"/>
    </xf>
    <xf numFmtId="0" fontId="61" fillId="2" borderId="10" xfId="0" applyFont="1" applyFill="1" applyBorder="1" applyAlignment="1" applyProtection="1">
      <alignment horizontal="center" vertical="center"/>
      <protection locked="0" hidden="1"/>
    </xf>
    <xf numFmtId="0" fontId="61" fillId="2" borderId="6" xfId="5" applyFont="1" applyFill="1" applyBorder="1" applyAlignment="1" applyProtection="1">
      <alignment horizontal="center" vertical="center"/>
      <protection locked="0" hidden="1"/>
    </xf>
    <xf numFmtId="0" fontId="62" fillId="4" borderId="7" xfId="4" applyFont="1" applyBorder="1" applyProtection="1">
      <alignment horizontal="center" vertical="center" wrapText="1"/>
      <protection hidden="1"/>
    </xf>
    <xf numFmtId="0" fontId="61" fillId="2" borderId="0" xfId="0" applyFont="1" applyFill="1" applyAlignment="1" applyProtection="1">
      <alignment horizontal="center" vertical="center"/>
      <protection hidden="1"/>
    </xf>
    <xf numFmtId="0" fontId="62" fillId="20" borderId="8" xfId="0" applyFont="1" applyFill="1" applyBorder="1" applyAlignment="1" applyProtection="1">
      <alignment horizontal="center" vertical="center" wrapText="1"/>
      <protection hidden="1"/>
    </xf>
    <xf numFmtId="0" fontId="61" fillId="2" borderId="2" xfId="0" applyFont="1" applyFill="1" applyBorder="1" applyAlignment="1" applyProtection="1">
      <alignment horizontal="center" vertical="center"/>
      <protection locked="0" hidden="1"/>
    </xf>
    <xf numFmtId="0" fontId="61" fillId="2" borderId="3" xfId="0" applyFont="1" applyFill="1" applyBorder="1" applyAlignment="1" applyProtection="1">
      <alignment horizontal="center" vertical="center"/>
      <protection locked="0" hidden="1"/>
    </xf>
    <xf numFmtId="0" fontId="61" fillId="0" borderId="3" xfId="0" applyFont="1" applyBorder="1" applyAlignment="1" applyProtection="1">
      <alignment horizontal="center" vertical="center"/>
      <protection locked="0" hidden="1"/>
    </xf>
    <xf numFmtId="0" fontId="61" fillId="0" borderId="0" xfId="0" applyFont="1" applyAlignment="1" applyProtection="1">
      <alignment horizontal="center" vertical="center"/>
      <protection hidden="1"/>
    </xf>
    <xf numFmtId="0" fontId="61" fillId="0" borderId="6" xfId="5" applyFont="1" applyFill="1" applyBorder="1" applyAlignment="1" applyProtection="1">
      <alignment horizontal="center" vertical="center"/>
      <protection locked="0" hidden="1"/>
    </xf>
    <xf numFmtId="0" fontId="61" fillId="2" borderId="11" xfId="5" applyFont="1" applyFill="1" applyBorder="1" applyAlignment="1" applyProtection="1">
      <alignment horizontal="center" vertical="center"/>
      <protection locked="0" hidden="1"/>
    </xf>
    <xf numFmtId="0" fontId="61" fillId="2" borderId="18" xfId="5" applyFont="1" applyFill="1" applyBorder="1" applyAlignment="1" applyProtection="1">
      <alignment horizontal="center" vertical="center"/>
      <protection locked="0" hidden="1"/>
    </xf>
    <xf numFmtId="0" fontId="61" fillId="2" borderId="14" xfId="5" applyFont="1" applyFill="1" applyBorder="1" applyAlignment="1" applyProtection="1">
      <alignment horizontal="center" vertical="center"/>
      <protection locked="0" hidden="1"/>
    </xf>
    <xf numFmtId="164" fontId="18" fillId="21" borderId="0" xfId="0" applyNumberFormat="1" applyFont="1" applyFill="1" applyAlignment="1" applyProtection="1">
      <alignment horizontal="center" vertical="center"/>
      <protection hidden="1"/>
    </xf>
    <xf numFmtId="0" fontId="7" fillId="0" borderId="0" xfId="0" applyFont="1" applyProtection="1">
      <protection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165" fontId="12" fillId="0" borderId="0" xfId="6" applyFont="1" applyProtection="1">
      <protection hidden="1"/>
    </xf>
    <xf numFmtId="165" fontId="12" fillId="0" borderId="0" xfId="6" applyFont="1" applyAlignment="1" applyProtection="1">
      <alignment vertical="top" wrapText="1"/>
      <protection hidden="1"/>
    </xf>
    <xf numFmtId="0" fontId="4" fillId="0" borderId="0" xfId="0" applyFont="1" applyAlignment="1" applyProtection="1">
      <alignment horizontal="center" vertical="center" wrapText="1"/>
      <protection hidden="1"/>
    </xf>
    <xf numFmtId="0" fontId="0" fillId="0" borderId="0" xfId="0" applyProtection="1">
      <protection locked="0" hidden="1"/>
    </xf>
    <xf numFmtId="0" fontId="18"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Protection="1">
      <protection hidden="1"/>
    </xf>
    <xf numFmtId="0" fontId="31" fillId="0" borderId="0" xfId="0" applyFont="1" applyAlignment="1" applyProtection="1">
      <alignment horizontal="left" vertical="center" wrapText="1"/>
      <protection hidden="1"/>
    </xf>
    <xf numFmtId="0" fontId="4"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 fillId="4" borderId="0" xfId="0" applyFont="1" applyFill="1" applyAlignment="1" applyProtection="1">
      <alignment horizontal="left" vertical="center" wrapText="1"/>
      <protection hidden="1"/>
    </xf>
    <xf numFmtId="0" fontId="29"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4" fillId="4" borderId="7" xfId="4" applyBorder="1" applyAlignment="1" applyProtection="1">
      <alignment horizontal="left" vertical="center" wrapText="1"/>
      <protection hidden="1"/>
    </xf>
    <xf numFmtId="0" fontId="4" fillId="4" borderId="7" xfId="4" applyBorder="1" applyProtection="1">
      <alignment horizontal="center" vertical="center" wrapText="1"/>
      <protection hidden="1"/>
    </xf>
    <xf numFmtId="0" fontId="4" fillId="4" borderId="0" xfId="4" applyProtection="1">
      <alignment horizontal="center" vertical="center" wrapText="1"/>
      <protection hidden="1"/>
    </xf>
    <xf numFmtId="0" fontId="0" fillId="0" borderId="0" xfId="0" applyAlignment="1" applyProtection="1">
      <alignment horizontal="left" vertical="center" wrapText="1"/>
      <protection hidden="1"/>
    </xf>
    <xf numFmtId="164" fontId="21"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left" vertical="center" wrapText="1"/>
      <protection hidden="1"/>
    </xf>
    <xf numFmtId="0" fontId="20" fillId="0" borderId="0" xfId="0" applyFont="1" applyAlignment="1" applyProtection="1">
      <alignment vertical="center"/>
      <protection hidden="1"/>
    </xf>
    <xf numFmtId="0" fontId="29" fillId="0" borderId="0" xfId="0" applyFont="1" applyAlignment="1" applyProtection="1">
      <alignment horizontal="center" vertical="center" wrapText="1"/>
      <protection hidden="1"/>
    </xf>
    <xf numFmtId="0" fontId="7" fillId="0" borderId="0" xfId="0" applyFont="1" applyAlignment="1" applyProtection="1">
      <alignment vertical="center"/>
      <protection hidden="1"/>
    </xf>
    <xf numFmtId="0" fontId="29" fillId="0" borderId="19" xfId="0" applyFont="1" applyBorder="1" applyAlignment="1" applyProtection="1">
      <alignment horizontal="center" vertical="center"/>
      <protection hidden="1"/>
    </xf>
    <xf numFmtId="0" fontId="29" fillId="0" borderId="0" xfId="0" applyFont="1" applyProtection="1">
      <protection hidden="1"/>
    </xf>
    <xf numFmtId="0" fontId="4" fillId="4" borderId="0" xfId="4" applyAlignment="1" applyProtection="1">
      <alignment horizontal="left" vertical="center" wrapText="1"/>
      <protection hidden="1"/>
    </xf>
    <xf numFmtId="0" fontId="4" fillId="0" borderId="0" xfId="4" applyFill="1" applyAlignment="1" applyProtection="1">
      <alignment horizontal="left" vertical="center" wrapText="1"/>
      <protection hidden="1"/>
    </xf>
    <xf numFmtId="0" fontId="21" fillId="4" borderId="0" xfId="0" applyFont="1" applyFill="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4" fillId="4" borderId="0" xfId="0" applyFont="1" applyFill="1" applyAlignment="1" applyProtection="1">
      <alignment horizontal="center" vertical="center" wrapText="1"/>
      <protection locked="0" hidden="1"/>
    </xf>
    <xf numFmtId="0" fontId="6" fillId="0" borderId="41" xfId="0" applyFont="1" applyBorder="1" applyAlignment="1" applyProtection="1">
      <alignment horizontal="center" vertical="center" wrapText="1"/>
      <protection hidden="1"/>
    </xf>
    <xf numFmtId="0" fontId="6" fillId="0" borderId="0" xfId="0" applyFont="1" applyAlignment="1" applyProtection="1">
      <alignment wrapText="1"/>
      <protection locked="0"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wrapText="1"/>
      <protection hidden="1"/>
    </xf>
    <xf numFmtId="0" fontId="6" fillId="0" borderId="41" xfId="0" applyFont="1" applyBorder="1" applyAlignment="1" applyProtection="1">
      <alignment horizontal="center" vertical="center" wrapText="1"/>
      <protection locked="0" hidden="1"/>
    </xf>
    <xf numFmtId="0" fontId="6" fillId="0" borderId="41" xfId="0" applyFont="1" applyBorder="1" applyAlignment="1" applyProtection="1">
      <alignment vertical="center" wrapText="1"/>
      <protection hidden="1"/>
    </xf>
    <xf numFmtId="0" fontId="12" fillId="0" borderId="41" xfId="0" applyFont="1" applyBorder="1" applyAlignment="1" applyProtection="1">
      <alignment horizontal="center" vertical="center" wrapText="1"/>
      <protection hidden="1"/>
    </xf>
    <xf numFmtId="0" fontId="12" fillId="4" borderId="41" xfId="0" applyFont="1" applyFill="1" applyBorder="1" applyAlignment="1" applyProtection="1">
      <alignment horizontal="center" vertical="center" wrapText="1"/>
      <protection hidden="1"/>
    </xf>
    <xf numFmtId="0" fontId="6" fillId="4" borderId="41" xfId="0" applyFont="1" applyFill="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1" fontId="12" fillId="0" borderId="21" xfId="0" applyNumberFormat="1"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22"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5" fillId="20" borderId="8" xfId="0" applyFont="1" applyFill="1" applyBorder="1" applyAlignment="1" applyProtection="1">
      <alignment horizontal="left" vertical="center" wrapText="1"/>
      <protection hidden="1"/>
    </xf>
    <xf numFmtId="0" fontId="4" fillId="20" borderId="0" xfId="0" applyFont="1" applyFill="1" applyAlignment="1" applyProtection="1">
      <alignment horizontal="left" vertical="center" wrapText="1"/>
      <protection hidden="1"/>
    </xf>
    <xf numFmtId="165" fontId="6" fillId="2" borderId="0" xfId="6" applyFont="1" applyFill="1" applyAlignment="1" applyProtection="1">
      <alignment vertical="top" wrapText="1"/>
      <protection hidden="1"/>
    </xf>
    <xf numFmtId="0" fontId="59" fillId="20" borderId="0" xfId="0" applyFont="1" applyFill="1" applyAlignment="1" applyProtection="1">
      <alignment vertical="center" wrapText="1"/>
      <protection hidden="1"/>
    </xf>
    <xf numFmtId="0" fontId="67" fillId="21" borderId="5" xfId="2" applyFont="1" applyAlignment="1" applyProtection="1">
      <alignment vertical="center" wrapText="1"/>
      <protection hidden="1"/>
    </xf>
    <xf numFmtId="1" fontId="2" fillId="2" borderId="12" xfId="1" applyNumberFormat="1" applyFont="1" applyFill="1" applyBorder="1" applyAlignment="1" applyProtection="1">
      <alignment horizontal="left" vertical="center" wrapText="1"/>
      <protection locked="0" hidden="1"/>
    </xf>
    <xf numFmtId="165" fontId="69" fillId="2" borderId="0" xfId="1" applyFont="1" applyFill="1" applyAlignment="1" applyProtection="1">
      <alignment vertical="top"/>
      <protection hidden="1"/>
    </xf>
    <xf numFmtId="1" fontId="6" fillId="2" borderId="0" xfId="1" applyNumberFormat="1" applyFont="1" applyFill="1" applyAlignment="1" applyProtection="1">
      <alignment horizontal="left" vertical="top" wrapText="1"/>
      <protection hidden="1"/>
    </xf>
    <xf numFmtId="1" fontId="2" fillId="2" borderId="12" xfId="224" applyNumberFormat="1" applyFont="1" applyFill="1" applyBorder="1" applyAlignment="1" applyProtection="1">
      <alignment horizontal="left" vertical="center" wrapText="1"/>
      <protection locked="0" hidden="1"/>
    </xf>
    <xf numFmtId="1" fontId="59" fillId="20" borderId="0" xfId="224" applyNumberFormat="1" applyFont="1" applyFill="1" applyAlignment="1" applyProtection="1">
      <alignment horizontal="left" vertical="center" wrapText="1"/>
      <protection hidden="1"/>
    </xf>
    <xf numFmtId="0" fontId="67" fillId="0" borderId="5" xfId="2" applyFont="1" applyFill="1" applyAlignment="1" applyProtection="1">
      <alignment vertical="center" wrapText="1"/>
      <protection hidden="1"/>
    </xf>
    <xf numFmtId="1" fontId="6" fillId="2" borderId="4" xfId="1" applyNumberFormat="1" applyFont="1" applyFill="1" applyBorder="1" applyAlignment="1" applyProtection="1">
      <alignment horizontal="left" vertical="center" wrapText="1"/>
      <protection hidden="1"/>
    </xf>
    <xf numFmtId="1" fontId="6" fillId="0" borderId="0" xfId="1" applyNumberFormat="1" applyFont="1" applyAlignment="1" applyProtection="1">
      <alignment horizontal="left" vertical="top" wrapText="1"/>
      <protection hidden="1"/>
    </xf>
    <xf numFmtId="0" fontId="10" fillId="2" borderId="0" xfId="9" applyFont="1" applyFill="1" applyAlignment="1" applyProtection="1">
      <alignment horizontal="justify" vertical="top" wrapText="1"/>
      <protection hidden="1"/>
    </xf>
    <xf numFmtId="0" fontId="10" fillId="0" borderId="0" xfId="0" applyFont="1" applyProtection="1">
      <protection locked="0" hidden="1"/>
    </xf>
    <xf numFmtId="0" fontId="10"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4" borderId="0" xfId="4" applyProtection="1">
      <alignment horizontal="center" vertical="center" wrapText="1"/>
      <protection locked="0" hidden="1"/>
    </xf>
    <xf numFmtId="0" fontId="29" fillId="2" borderId="0" xfId="0" applyFont="1" applyFill="1" applyAlignment="1" applyProtection="1">
      <alignment horizontal="center" vertical="center" wrapText="1"/>
      <protection hidden="1"/>
    </xf>
    <xf numFmtId="1" fontId="2" fillId="27" borderId="12" xfId="1" applyNumberFormat="1" applyFont="1" applyFill="1" applyBorder="1" applyAlignment="1" applyProtection="1">
      <alignment horizontal="left" vertical="center" wrapText="1"/>
      <protection locked="0" hidden="1"/>
    </xf>
    <xf numFmtId="0" fontId="0" fillId="21" borderId="12" xfId="2" applyFont="1" applyBorder="1" applyAlignment="1" applyProtection="1">
      <alignment horizontal="center" vertical="center" wrapText="1"/>
      <protection hidden="1"/>
    </xf>
    <xf numFmtId="0" fontId="0" fillId="0" borderId="0" xfId="0" applyAlignment="1" applyProtection="1">
      <alignment vertical="center"/>
      <protection hidden="1"/>
    </xf>
    <xf numFmtId="0" fontId="0" fillId="21" borderId="15" xfId="2" applyFont="1" applyBorder="1" applyAlignment="1" applyProtection="1">
      <alignment horizontal="left" vertical="center" wrapText="1"/>
      <protection hidden="1"/>
    </xf>
    <xf numFmtId="0" fontId="61" fillId="2" borderId="6" xfId="5"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0" fillId="2" borderId="0" xfId="0" applyFill="1" applyAlignment="1" applyProtection="1">
      <alignment horizontal="left" vertical="center"/>
      <protection hidden="1"/>
    </xf>
    <xf numFmtId="0" fontId="4" fillId="0" borderId="0" xfId="0" applyFont="1" applyAlignment="1" applyProtection="1">
      <alignment vertical="center" wrapText="1"/>
      <protection hidden="1"/>
    </xf>
    <xf numFmtId="0" fontId="0" fillId="0" borderId="17" xfId="2" applyFont="1" applyFill="1" applyBorder="1" applyAlignment="1" applyProtection="1">
      <alignment vertical="center"/>
      <protection hidden="1"/>
    </xf>
    <xf numFmtId="0" fontId="0" fillId="0" borderId="0" xfId="2" applyFont="1" applyFill="1" applyBorder="1" applyAlignment="1" applyProtection="1">
      <alignment vertical="center"/>
      <protection hidden="1"/>
    </xf>
    <xf numFmtId="0" fontId="2" fillId="2" borderId="0" xfId="0" applyFont="1" applyFill="1" applyAlignment="1" applyProtection="1">
      <alignment horizontal="left" vertical="center"/>
      <protection hidden="1"/>
    </xf>
    <xf numFmtId="0" fontId="5" fillId="20" borderId="0" xfId="0" applyFont="1" applyFill="1" applyAlignment="1" applyProtection="1">
      <alignment horizontal="left" vertical="center" wrapText="1"/>
      <protection hidden="1"/>
    </xf>
    <xf numFmtId="0" fontId="0" fillId="28" borderId="5" xfId="2" applyFont="1" applyFill="1" applyAlignment="1" applyProtection="1">
      <alignment horizontal="center" vertical="center"/>
      <protection locked="0" hidden="1"/>
    </xf>
    <xf numFmtId="0" fontId="18" fillId="28" borderId="36" xfId="2" applyFont="1" applyFill="1" applyBorder="1" applyAlignment="1" applyProtection="1">
      <alignment horizontal="left" vertical="center" wrapText="1"/>
      <protection hidden="1"/>
    </xf>
    <xf numFmtId="0" fontId="0" fillId="28" borderId="5" xfId="2" applyFont="1" applyFill="1" applyAlignment="1" applyProtection="1">
      <alignment horizontal="left" vertical="center" wrapText="1"/>
      <protection hidden="1"/>
    </xf>
    <xf numFmtId="1" fontId="0" fillId="28" borderId="8" xfId="2" applyNumberFormat="1" applyFont="1" applyFill="1" applyBorder="1" applyAlignment="1" applyProtection="1">
      <alignment horizontal="center" vertical="center"/>
      <protection hidden="1"/>
    </xf>
    <xf numFmtId="0" fontId="0" fillId="28" borderId="5" xfId="2" applyFont="1" applyFill="1" applyAlignment="1" applyProtection="1">
      <alignment horizontal="center" vertical="center"/>
      <protection hidden="1"/>
    </xf>
    <xf numFmtId="0" fontId="0" fillId="28" borderId="8" xfId="2" applyFont="1" applyFill="1" applyBorder="1" applyAlignment="1" applyProtection="1">
      <alignment horizontal="left" vertical="center" wrapText="1"/>
      <protection hidden="1"/>
    </xf>
    <xf numFmtId="164" fontId="0" fillId="28" borderId="8" xfId="2" applyNumberFormat="1" applyFont="1" applyFill="1" applyBorder="1" applyAlignment="1" applyProtection="1">
      <alignment horizontal="center" vertical="center"/>
      <protection hidden="1"/>
    </xf>
    <xf numFmtId="0" fontId="0" fillId="28" borderId="8" xfId="2" applyFont="1" applyFill="1" applyBorder="1" applyAlignment="1" applyProtection="1">
      <alignment horizontal="center" vertical="center" wrapText="1"/>
      <protection hidden="1"/>
    </xf>
    <xf numFmtId="164" fontId="9" fillId="28" borderId="5" xfId="2" applyNumberFormat="1" applyFill="1" applyAlignment="1" applyProtection="1">
      <alignment horizontal="center" vertical="center"/>
      <protection hidden="1"/>
    </xf>
    <xf numFmtId="0" fontId="9" fillId="28" borderId="5" xfId="2" applyFill="1" applyAlignment="1" applyProtection="1">
      <alignment horizontal="left" vertical="center" wrapText="1"/>
      <protection hidden="1"/>
    </xf>
    <xf numFmtId="0" fontId="9" fillId="28" borderId="5" xfId="2" applyFill="1" applyAlignment="1" applyProtection="1">
      <alignment horizontal="center" vertical="center"/>
      <protection hidden="1"/>
    </xf>
    <xf numFmtId="0" fontId="18" fillId="28" borderId="36" xfId="2" applyFont="1" applyFill="1" applyBorder="1" applyAlignment="1" applyProtection="1">
      <alignment vertical="center" wrapText="1"/>
      <protection hidden="1"/>
    </xf>
    <xf numFmtId="0" fontId="0" fillId="28" borderId="5" xfId="2" applyFont="1" applyFill="1" applyAlignment="1" applyProtection="1">
      <alignment vertical="center" wrapText="1"/>
      <protection hidden="1"/>
    </xf>
    <xf numFmtId="1" fontId="0" fillId="28" borderId="5" xfId="2" applyNumberFormat="1" applyFont="1" applyFill="1" applyAlignment="1" applyProtection="1">
      <alignment horizontal="center" vertical="center"/>
      <protection hidden="1"/>
    </xf>
    <xf numFmtId="164" fontId="0" fillId="28" borderId="5" xfId="2" applyNumberFormat="1" applyFont="1" applyFill="1" applyAlignment="1" applyProtection="1">
      <alignment horizontal="center" vertical="center"/>
      <protection hidden="1"/>
    </xf>
    <xf numFmtId="0" fontId="0" fillId="28" borderId="5" xfId="2" applyFont="1" applyFill="1" applyAlignment="1" applyProtection="1">
      <alignment horizontal="center" vertical="center" wrapText="1"/>
      <protection hidden="1"/>
    </xf>
    <xf numFmtId="0" fontId="0" fillId="28" borderId="12" xfId="2" applyFont="1" applyFill="1" applyBorder="1" applyAlignment="1" applyProtection="1">
      <alignment horizontal="center" vertical="center"/>
      <protection hidden="1"/>
    </xf>
    <xf numFmtId="164"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left" vertical="center"/>
      <protection hidden="1"/>
    </xf>
    <xf numFmtId="0" fontId="0" fillId="28" borderId="38" xfId="2" applyFont="1" applyFill="1" applyBorder="1" applyAlignment="1" applyProtection="1">
      <alignment horizontal="center" vertical="center" wrapText="1"/>
      <protection hidden="1"/>
    </xf>
    <xf numFmtId="0" fontId="4" fillId="4" borderId="0" xfId="4">
      <alignment horizontal="center" vertical="center" wrapText="1"/>
      <protection locked="0"/>
    </xf>
    <xf numFmtId="0" fontId="70" fillId="29" borderId="41" xfId="238" applyBorder="1" applyProtection="1">
      <protection hidden="1"/>
    </xf>
    <xf numFmtId="0" fontId="0" fillId="22" borderId="0" xfId="0" applyFill="1" applyProtection="1">
      <protection hidden="1"/>
    </xf>
    <xf numFmtId="0" fontId="56" fillId="22" borderId="0" xfId="0" applyFont="1" applyFill="1" applyProtection="1">
      <protection hidden="1"/>
    </xf>
    <xf numFmtId="0" fontId="18" fillId="28" borderId="35" xfId="2" applyFont="1" applyFill="1" applyBorder="1" applyAlignment="1" applyProtection="1">
      <alignment horizontal="left" vertical="center" wrapText="1"/>
      <protection hidden="1"/>
    </xf>
    <xf numFmtId="0" fontId="18" fillId="28" borderId="37"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10" fillId="2" borderId="0" xfId="6" applyNumberFormat="1" applyFont="1" applyFill="1" applyAlignment="1" applyProtection="1">
      <alignment vertical="top" wrapText="1"/>
      <protection hidden="1"/>
    </xf>
    <xf numFmtId="0" fontId="0" fillId="28" borderId="12" xfId="2" applyFont="1" applyFill="1" applyBorder="1" applyAlignment="1" applyProtection="1">
      <alignment horizontal="center" vertical="center" wrapText="1"/>
      <protection locked="0" hidden="1"/>
    </xf>
    <xf numFmtId="0" fontId="0" fillId="28" borderId="6" xfId="2" applyFont="1" applyFill="1" applyBorder="1" applyAlignment="1" applyProtection="1">
      <alignment horizontal="left" vertical="center" wrapText="1"/>
      <protection locked="0" hidden="1"/>
    </xf>
    <xf numFmtId="0" fontId="0" fillId="28" borderId="15" xfId="2" applyFont="1" applyFill="1" applyBorder="1" applyAlignment="1" applyProtection="1">
      <alignment horizontal="left" vertical="center" wrapText="1"/>
      <protection locked="0" hidden="1"/>
    </xf>
    <xf numFmtId="0" fontId="0" fillId="28" borderId="0" xfId="2" applyFont="1" applyFill="1" applyBorder="1" applyAlignment="1" applyProtection="1">
      <alignment horizontal="left" vertical="center" wrapText="1"/>
      <protection locked="0" hidden="1"/>
    </xf>
    <xf numFmtId="0" fontId="70" fillId="28" borderId="41" xfId="238" applyFill="1" applyBorder="1" applyProtection="1">
      <protection hidden="1"/>
    </xf>
    <xf numFmtId="0" fontId="9" fillId="28" borderId="5" xfId="2" applyFill="1" applyAlignment="1" applyProtection="1">
      <alignment horizontal="left" vertical="center"/>
      <protection hidden="1"/>
    </xf>
    <xf numFmtId="0" fontId="0" fillId="28" borderId="5" xfId="2" applyFont="1" applyFill="1" applyAlignment="1" applyProtection="1">
      <alignment horizontal="left" vertical="center"/>
      <protection hidden="1"/>
    </xf>
    <xf numFmtId="0" fontId="0" fillId="28" borderId="38" xfId="2" applyFont="1" applyFill="1" applyBorder="1" applyAlignment="1" applyProtection="1">
      <alignment horizontal="center" vertical="center"/>
      <protection hidden="1"/>
    </xf>
    <xf numFmtId="1"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center" vertical="center"/>
      <protection hidden="1"/>
    </xf>
    <xf numFmtId="0" fontId="70" fillId="28" borderId="40" xfId="238" applyFill="1" applyBorder="1" applyProtection="1">
      <protection hidden="1"/>
    </xf>
    <xf numFmtId="164" fontId="0" fillId="28" borderId="5" xfId="2" applyNumberFormat="1" applyFont="1" applyFill="1" applyAlignment="1" applyProtection="1">
      <alignment horizontal="left" vertical="center"/>
      <protection hidden="1"/>
    </xf>
    <xf numFmtId="0" fontId="0" fillId="28" borderId="5" xfId="2" applyFont="1" applyFill="1" applyAlignment="1" applyProtection="1">
      <alignment horizontal="left" vertical="center"/>
      <protection locked="0" hidden="1"/>
    </xf>
    <xf numFmtId="0" fontId="70" fillId="28" borderId="41" xfId="238" applyFill="1" applyBorder="1" applyAlignment="1" applyProtection="1">
      <alignment vertical="center"/>
      <protection hidden="1"/>
    </xf>
    <xf numFmtId="0" fontId="9" fillId="28" borderId="5" xfId="2" applyFill="1" applyAlignment="1" applyProtection="1">
      <alignment horizontal="center" vertical="center" wrapText="1"/>
      <protection hidden="1"/>
    </xf>
    <xf numFmtId="0" fontId="9" fillId="28" borderId="8" xfId="2" applyFill="1" applyBorder="1" applyAlignment="1" applyProtection="1">
      <alignment horizontal="left" vertical="center" wrapText="1"/>
      <protection hidden="1"/>
    </xf>
    <xf numFmtId="0" fontId="18" fillId="28" borderId="36" xfId="2" applyFont="1" applyFill="1" applyBorder="1" applyAlignment="1" applyProtection="1">
      <alignment horizontal="left" vertical="center"/>
      <protection hidden="1"/>
    </xf>
    <xf numFmtId="1" fontId="9" fillId="28" borderId="5" xfId="2" applyNumberFormat="1" applyFill="1" applyAlignment="1" applyProtection="1">
      <alignment horizontal="center" vertical="center"/>
      <protection hidden="1"/>
    </xf>
    <xf numFmtId="0" fontId="0" fillId="28" borderId="0" xfId="0" applyFill="1" applyProtection="1">
      <protection locked="0" hidden="1"/>
    </xf>
    <xf numFmtId="0" fontId="18" fillId="28" borderId="37" xfId="2" applyFont="1" applyFill="1" applyBorder="1" applyAlignment="1" applyProtection="1">
      <alignment horizontal="left" vertical="center"/>
      <protection hidden="1"/>
    </xf>
    <xf numFmtId="1" fontId="9" fillId="28" borderId="7" xfId="2" applyNumberFormat="1" applyFill="1" applyBorder="1" applyAlignment="1" applyProtection="1">
      <alignment horizontal="center" vertical="center"/>
      <protection hidden="1"/>
    </xf>
    <xf numFmtId="0" fontId="9" fillId="28" borderId="7" xfId="2" applyFill="1" applyBorder="1" applyAlignment="1" applyProtection="1">
      <alignment horizontal="left" vertical="center"/>
      <protection hidden="1"/>
    </xf>
    <xf numFmtId="0" fontId="0" fillId="28" borderId="8" xfId="2" applyFont="1" applyFill="1" applyBorder="1" applyAlignment="1" applyProtection="1">
      <alignment horizontal="left" vertical="top" wrapText="1"/>
      <protection hidden="1"/>
    </xf>
    <xf numFmtId="0" fontId="0" fillId="28" borderId="8" xfId="2" applyFont="1" applyFill="1" applyBorder="1" applyAlignment="1" applyProtection="1">
      <alignment horizontal="center" vertical="center"/>
      <protection hidden="1"/>
    </xf>
    <xf numFmtId="0" fontId="0" fillId="28" borderId="5" xfId="2" applyFont="1" applyFill="1" applyAlignment="1" applyProtection="1">
      <alignment horizontal="left" vertical="top" wrapText="1"/>
      <protection hidden="1"/>
    </xf>
    <xf numFmtId="0" fontId="0" fillId="28" borderId="7" xfId="2" applyFont="1" applyFill="1" applyBorder="1" applyAlignment="1" applyProtection="1">
      <alignment horizontal="left" vertical="top" wrapText="1"/>
      <protection hidden="1"/>
    </xf>
    <xf numFmtId="0" fontId="9" fillId="28" borderId="7" xfId="2" applyFill="1" applyBorder="1" applyAlignment="1" applyProtection="1">
      <alignment horizontal="left" vertical="center" wrapText="1"/>
      <protection hidden="1"/>
    </xf>
    <xf numFmtId="0" fontId="72" fillId="28" borderId="5" xfId="5" applyFont="1" applyFill="1" applyAlignment="1" applyProtection="1">
      <alignment horizontal="center" vertical="center"/>
      <protection hidden="1"/>
    </xf>
    <xf numFmtId="0" fontId="72" fillId="28" borderId="8" xfId="5" applyFont="1" applyFill="1" applyBorder="1" applyAlignment="1" applyProtection="1">
      <alignment horizontal="left" vertical="center"/>
      <protection hidden="1"/>
    </xf>
    <xf numFmtId="0" fontId="72" fillId="28" borderId="9" xfId="5" applyFont="1" applyFill="1" applyBorder="1" applyAlignment="1" applyProtection="1">
      <alignment horizontal="center" vertical="center"/>
      <protection hidden="1"/>
    </xf>
    <xf numFmtId="0" fontId="72" fillId="28" borderId="5" xfId="5" applyFont="1" applyFill="1" applyAlignment="1" applyProtection="1">
      <alignment horizontal="left" vertical="center"/>
      <protection hidden="1"/>
    </xf>
    <xf numFmtId="0" fontId="72" fillId="28" borderId="12" xfId="5" applyFont="1" applyFill="1" applyBorder="1" applyAlignment="1" applyProtection="1">
      <alignment horizontal="center" vertical="center"/>
      <protection hidden="1"/>
    </xf>
    <xf numFmtId="0" fontId="4" fillId="20" borderId="8" xfId="0" applyFont="1" applyFill="1" applyBorder="1" applyAlignment="1">
      <alignment horizontal="left" vertical="center" wrapText="1"/>
    </xf>
    <xf numFmtId="0" fontId="0" fillId="0" borderId="16" xfId="0" applyBorder="1" applyAlignment="1" applyProtection="1">
      <alignment vertical="center" wrapText="1"/>
      <protection locked="0" hidden="1"/>
    </xf>
    <xf numFmtId="165" fontId="1" fillId="0" borderId="0" xfId="192" applyFont="1" applyAlignment="1" applyProtection="1">
      <alignment horizontal="left" vertical="center"/>
      <protection hidden="1"/>
    </xf>
    <xf numFmtId="165" fontId="1" fillId="0" borderId="0" xfId="192" applyFont="1" applyProtection="1">
      <protection hidden="1"/>
    </xf>
    <xf numFmtId="0" fontId="59" fillId="22" borderId="41" xfId="222" applyFont="1" applyFill="1" applyBorder="1" applyAlignment="1" applyProtection="1">
      <alignment horizontal="center" vertical="center" wrapText="1"/>
      <protection hidden="1"/>
    </xf>
    <xf numFmtId="14" fontId="68" fillId="2" borderId="41" xfId="222" applyNumberFormat="1" applyFont="1" applyFill="1" applyBorder="1" applyAlignment="1" applyProtection="1">
      <alignment horizontal="center" vertical="center" wrapText="1"/>
      <protection hidden="1"/>
    </xf>
    <xf numFmtId="165" fontId="24" fillId="0" borderId="0" xfId="192" applyProtection="1">
      <protection hidden="1"/>
    </xf>
    <xf numFmtId="0" fontId="29" fillId="0" borderId="19" xfId="0" applyFont="1" applyBorder="1" applyAlignment="1" applyProtection="1">
      <alignment vertical="center" wrapText="1"/>
      <protection hidden="1"/>
    </xf>
    <xf numFmtId="164" fontId="0" fillId="28" borderId="5" xfId="2" applyNumberFormat="1" applyFont="1" applyFill="1" applyAlignment="1" applyProtection="1">
      <alignment horizontal="left" vertical="center" indent="3"/>
      <protection hidden="1"/>
    </xf>
    <xf numFmtId="0" fontId="61" fillId="2" borderId="10" xfId="3" applyFont="1" applyFill="1" applyBorder="1" applyAlignment="1" applyProtection="1">
      <alignment horizontal="center" vertical="center" wrapText="1"/>
      <protection locked="0" hidden="1"/>
    </xf>
    <xf numFmtId="1" fontId="4" fillId="4" borderId="7" xfId="4" applyNumberFormat="1" applyBorder="1" applyProtection="1">
      <alignment horizontal="center" vertical="center" wrapText="1"/>
      <protection hidden="1"/>
    </xf>
    <xf numFmtId="0" fontId="0" fillId="28" borderId="5" xfId="2" applyFont="1" applyFill="1" applyAlignment="1" applyProtection="1">
      <alignment horizontal="center" vertical="center"/>
    </xf>
    <xf numFmtId="0" fontId="54" fillId="0" borderId="0" xfId="0" applyFont="1" applyAlignment="1" applyProtection="1">
      <alignment horizontal="left" vertical="center" wrapText="1"/>
      <protection hidden="1"/>
    </xf>
    <xf numFmtId="0" fontId="55" fillId="0" borderId="0" xfId="0" applyFont="1" applyAlignment="1" applyProtection="1">
      <alignment horizontal="left" vertical="center" wrapText="1"/>
      <protection hidden="1"/>
    </xf>
    <xf numFmtId="0" fontId="10" fillId="2" borderId="0" xfId="9" applyFont="1" applyFill="1" applyAlignment="1" applyProtection="1">
      <alignment horizontal="left" vertical="top" wrapText="1"/>
      <protection hidden="1"/>
    </xf>
    <xf numFmtId="0" fontId="5" fillId="4" borderId="0" xfId="8" applyFont="1" applyFill="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67" fillId="2" borderId="0" xfId="6" applyNumberFormat="1" applyFont="1" applyFill="1" applyAlignment="1" applyProtection="1">
      <alignment horizontal="left" vertical="top" wrapText="1"/>
      <protection hidden="1"/>
    </xf>
    <xf numFmtId="165" fontId="5" fillId="4" borderId="0" xfId="192" applyFont="1" applyFill="1" applyAlignment="1" applyProtection="1">
      <alignment horizontal="left" vertical="center"/>
      <protection hidden="1"/>
    </xf>
    <xf numFmtId="0" fontId="59" fillId="22" borderId="41" xfId="222" applyFont="1" applyFill="1" applyBorder="1" applyAlignment="1" applyProtection="1">
      <alignment horizontal="center" vertical="center" wrapText="1"/>
      <protection hidden="1"/>
    </xf>
    <xf numFmtId="3" fontId="68" fillId="2" borderId="41" xfId="222" applyNumberFormat="1" applyFont="1" applyFill="1" applyBorder="1" applyAlignment="1" applyProtection="1">
      <alignment horizontal="center" vertical="center" wrapText="1"/>
      <protection hidden="1"/>
    </xf>
    <xf numFmtId="0" fontId="10" fillId="2" borderId="0" xfId="6" applyNumberFormat="1" applyFont="1" applyFill="1" applyAlignment="1" applyProtection="1">
      <alignment horizontal="left" vertical="top" wrapText="1"/>
      <protection hidden="1"/>
    </xf>
    <xf numFmtId="165" fontId="5" fillId="4" borderId="0" xfId="6" applyFont="1" applyFill="1" applyAlignment="1" applyProtection="1">
      <alignment horizontal="left" vertical="center"/>
      <protection hidden="1"/>
    </xf>
    <xf numFmtId="0" fontId="67" fillId="21" borderId="7" xfId="2" applyFont="1" applyBorder="1" applyAlignment="1" applyProtection="1">
      <alignment horizontal="left" vertical="top" wrapText="1"/>
      <protection hidden="1"/>
    </xf>
    <xf numFmtId="0" fontId="67" fillId="21" borderId="0" xfId="2" applyFont="1" applyBorder="1" applyAlignment="1" applyProtection="1">
      <alignment horizontal="left" vertical="top" wrapText="1"/>
      <protection hidden="1"/>
    </xf>
    <xf numFmtId="0" fontId="67" fillId="21" borderId="8" xfId="2" applyFont="1" applyBorder="1" applyAlignment="1" applyProtection="1">
      <alignment horizontal="left" vertical="top" wrapText="1"/>
      <protection hidden="1"/>
    </xf>
    <xf numFmtId="1" fontId="2" fillId="2" borderId="13" xfId="1" applyNumberFormat="1" applyFont="1" applyFill="1" applyBorder="1" applyAlignment="1" applyProtection="1">
      <alignment horizontal="left" vertical="top" wrapText="1"/>
      <protection locked="0" hidden="1"/>
    </xf>
    <xf numFmtId="1" fontId="2" fillId="2" borderId="9" xfId="1" applyNumberFormat="1" applyFont="1" applyFill="1" applyBorder="1" applyAlignment="1" applyProtection="1">
      <alignment horizontal="left" vertical="top" wrapText="1"/>
      <protection locked="0" hidden="1"/>
    </xf>
    <xf numFmtId="0" fontId="8" fillId="0" borderId="0" xfId="0" applyFont="1" applyAlignment="1" applyProtection="1">
      <alignment horizontal="center" vertical="center" wrapText="1"/>
      <protection hidden="1"/>
    </xf>
    <xf numFmtId="0" fontId="5" fillId="20" borderId="8" xfId="0" applyFont="1" applyFill="1" applyBorder="1" applyAlignment="1" applyProtection="1">
      <alignment horizontal="left" vertical="center" wrapText="1"/>
      <protection hidden="1"/>
    </xf>
    <xf numFmtId="0" fontId="18" fillId="28" borderId="36"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0" fillId="28" borderId="8" xfId="2" applyFont="1" applyFill="1" applyBorder="1" applyAlignment="1" applyProtection="1">
      <alignment horizontal="left" vertical="center" wrapText="1"/>
      <protection hidden="1"/>
    </xf>
    <xf numFmtId="0" fontId="9" fillId="28" borderId="1" xfId="2" applyFill="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4" fillId="20" borderId="0" xfId="0" applyFont="1" applyFill="1" applyAlignment="1" applyProtection="1">
      <alignment horizontal="left" vertical="center" wrapText="1"/>
      <protection hidden="1"/>
    </xf>
    <xf numFmtId="0" fontId="29" fillId="2" borderId="0" xfId="0" applyFont="1" applyFill="1" applyAlignment="1" applyProtection="1">
      <alignment horizontal="center" vertical="center" wrapText="1"/>
      <protection hidden="1"/>
    </xf>
    <xf numFmtId="0" fontId="18" fillId="28" borderId="7" xfId="2" applyFont="1" applyFill="1" applyBorder="1" applyAlignment="1" applyProtection="1">
      <alignment horizontal="left" vertical="center" wrapText="1"/>
      <protection hidden="1"/>
    </xf>
    <xf numFmtId="0" fontId="18" fillId="28" borderId="0" xfId="2" applyFont="1" applyFill="1" applyBorder="1" applyAlignment="1" applyProtection="1">
      <alignment horizontal="left" vertical="center" wrapText="1"/>
      <protection hidden="1"/>
    </xf>
    <xf numFmtId="0" fontId="18" fillId="28" borderId="8" xfId="2" applyFont="1" applyFill="1" applyBorder="1" applyAlignment="1" applyProtection="1">
      <alignment horizontal="left" vertical="center" wrapText="1"/>
      <protection hidden="1"/>
    </xf>
    <xf numFmtId="0" fontId="0" fillId="28" borderId="0" xfId="2" applyFont="1" applyFill="1" applyBorder="1" applyAlignment="1" applyProtection="1">
      <alignment horizontal="left" vertical="center" wrapText="1"/>
      <protection hidden="1"/>
    </xf>
    <xf numFmtId="0" fontId="18" fillId="28" borderId="37" xfId="2" applyFont="1" applyFill="1" applyBorder="1" applyAlignment="1" applyProtection="1">
      <alignment horizontal="left" vertical="center" wrapText="1"/>
      <protection hidden="1"/>
    </xf>
    <xf numFmtId="0" fontId="18" fillId="28" borderId="39" xfId="2" applyFont="1" applyFill="1" applyBorder="1" applyAlignment="1" applyProtection="1">
      <alignment horizontal="left" vertical="center" wrapText="1"/>
      <protection hidden="1"/>
    </xf>
    <xf numFmtId="0" fontId="9" fillId="28" borderId="8" xfId="2" applyFill="1" applyBorder="1" applyAlignment="1" applyProtection="1">
      <alignment horizontal="left" vertical="center" wrapText="1"/>
      <protection hidden="1"/>
    </xf>
    <xf numFmtId="0" fontId="0" fillId="28" borderId="35" xfId="0" applyFill="1" applyBorder="1" applyAlignment="1" applyProtection="1">
      <alignment horizontal="left" vertical="center" wrapText="1"/>
      <protection hidden="1"/>
    </xf>
    <xf numFmtId="0" fontId="18" fillId="28" borderId="35" xfId="2" applyFont="1" applyFill="1" applyBorder="1" applyAlignment="1" applyProtection="1">
      <alignment horizontal="left" vertical="center" wrapText="1"/>
      <protection hidden="1"/>
    </xf>
    <xf numFmtId="0" fontId="0" fillId="2" borderId="16" xfId="0" applyFill="1" applyBorder="1" applyAlignment="1" applyProtection="1">
      <alignment horizontal="left" vertical="center" wrapText="1"/>
      <protection locked="0" hidden="1"/>
    </xf>
    <xf numFmtId="0" fontId="0" fillId="2" borderId="17" xfId="0" applyFill="1" applyBorder="1" applyAlignment="1" applyProtection="1">
      <alignment horizontal="left" vertical="center" wrapText="1"/>
      <protection locked="0" hidden="1"/>
    </xf>
    <xf numFmtId="0" fontId="0" fillId="2" borderId="15" xfId="0" applyFill="1" applyBorder="1" applyAlignment="1" applyProtection="1">
      <alignment horizontal="left" vertical="center" wrapText="1"/>
      <protection locked="0" hidden="1"/>
    </xf>
    <xf numFmtId="0" fontId="0" fillId="28" borderId="7" xfId="2" applyFont="1" applyFill="1" applyBorder="1" applyAlignment="1" applyProtection="1">
      <alignment horizontal="left" vertical="center"/>
      <protection hidden="1"/>
    </xf>
    <xf numFmtId="0" fontId="0" fillId="28" borderId="0" xfId="2" applyFont="1" applyFill="1" applyBorder="1" applyAlignment="1" applyProtection="1">
      <alignment horizontal="left" vertical="center"/>
      <protection hidden="1"/>
    </xf>
    <xf numFmtId="0" fontId="18" fillId="28" borderId="7" xfId="2" applyFont="1" applyFill="1" applyBorder="1" applyAlignment="1" applyProtection="1">
      <alignment horizontal="center" vertical="center" wrapText="1"/>
      <protection hidden="1"/>
    </xf>
    <xf numFmtId="0" fontId="18" fillId="28" borderId="0" xfId="2" applyFont="1" applyFill="1" applyBorder="1" applyAlignment="1" applyProtection="1">
      <alignment horizontal="center" vertical="center" wrapText="1"/>
      <protection hidden="1"/>
    </xf>
    <xf numFmtId="0" fontId="18" fillId="28" borderId="8" xfId="2" applyFont="1" applyFill="1" applyBorder="1" applyAlignment="1" applyProtection="1">
      <alignment horizontal="center" vertical="center" wrapText="1"/>
      <protection hidden="1"/>
    </xf>
    <xf numFmtId="0" fontId="0" fillId="28" borderId="5" xfId="2" applyFont="1" applyFill="1" applyAlignment="1" applyProtection="1">
      <alignment horizontal="left" vertical="center" wrapText="1"/>
      <protection hidden="1"/>
    </xf>
    <xf numFmtId="0" fontId="0" fillId="2" borderId="16" xfId="2" applyFont="1" applyFill="1" applyBorder="1" applyAlignment="1" applyProtection="1">
      <alignment horizontal="left" vertical="center" wrapText="1"/>
      <protection locked="0" hidden="1"/>
    </xf>
    <xf numFmtId="0" fontId="0" fillId="28" borderId="8" xfId="0" applyFill="1" applyBorder="1" applyAlignment="1" applyProtection="1">
      <alignment horizontal="left" vertical="center" wrapText="1"/>
      <protection hidden="1"/>
    </xf>
    <xf numFmtId="0" fontId="0" fillId="0" borderId="16" xfId="2" applyFont="1" applyFill="1" applyBorder="1" applyAlignment="1" applyProtection="1">
      <alignment horizontal="left" vertical="center" wrapText="1"/>
      <protection locked="0" hidden="1"/>
    </xf>
    <xf numFmtId="0" fontId="0" fillId="0" borderId="15" xfId="0" applyBorder="1" applyAlignment="1" applyProtection="1">
      <alignment horizontal="left" vertical="center" wrapText="1"/>
      <protection locked="0" hidden="1"/>
    </xf>
    <xf numFmtId="0" fontId="71" fillId="0" borderId="0" xfId="0" applyFont="1" applyAlignment="1" applyProtection="1">
      <alignment horizontal="left" wrapText="1"/>
      <protection hidden="1"/>
    </xf>
    <xf numFmtId="0" fontId="0" fillId="0" borderId="0" xfId="0" applyAlignment="1">
      <alignment horizontal="left" wrapText="1"/>
    </xf>
    <xf numFmtId="49" fontId="70" fillId="28" borderId="37" xfId="238" applyNumberFormat="1" applyFill="1" applyBorder="1" applyAlignment="1">
      <alignment horizontal="left" vertical="top" wrapText="1"/>
    </xf>
    <xf numFmtId="49" fontId="70" fillId="28" borderId="7" xfId="238" applyNumberFormat="1" applyFill="1" applyBorder="1" applyAlignment="1">
      <alignment horizontal="left" vertical="top" wrapText="1"/>
    </xf>
    <xf numFmtId="49" fontId="70" fillId="28" borderId="13" xfId="238" applyNumberFormat="1" applyFill="1" applyBorder="1" applyAlignment="1">
      <alignment horizontal="left" vertical="top" wrapText="1"/>
    </xf>
    <xf numFmtId="49" fontId="70" fillId="28" borderId="35" xfId="238" applyNumberFormat="1" applyFill="1" applyBorder="1" applyAlignment="1">
      <alignment horizontal="left" vertical="top" wrapText="1"/>
    </xf>
    <xf numFmtId="49" fontId="70" fillId="28" borderId="8" xfId="238" applyNumberFormat="1" applyFill="1" applyBorder="1" applyAlignment="1">
      <alignment horizontal="left" vertical="top" wrapText="1"/>
    </xf>
    <xf numFmtId="49" fontId="70" fillId="28" borderId="9" xfId="238" applyNumberFormat="1" applyFill="1" applyBorder="1" applyAlignment="1">
      <alignment horizontal="left" vertical="top" wrapText="1"/>
    </xf>
    <xf numFmtId="0" fontId="57" fillId="0" borderId="0" xfId="0" applyFont="1" applyAlignment="1" applyProtection="1">
      <alignment horizontal="left" wrapText="1"/>
      <protection hidden="1"/>
    </xf>
    <xf numFmtId="0" fontId="58" fillId="0" borderId="0" xfId="0" applyFont="1" applyAlignment="1" applyProtection="1">
      <alignment horizontal="left" wrapText="1"/>
      <protection hidden="1"/>
    </xf>
    <xf numFmtId="0" fontId="0" fillId="0" borderId="37" xfId="2" applyFont="1" applyFill="1" applyBorder="1" applyAlignment="1" applyProtection="1">
      <alignment horizontal="center" vertical="center" wrapText="1"/>
      <protection locked="0"/>
    </xf>
    <xf numFmtId="0" fontId="0" fillId="0" borderId="13" xfId="2" applyFont="1" applyFill="1" applyBorder="1" applyAlignment="1" applyProtection="1">
      <alignment horizontal="center" vertical="center" wrapText="1"/>
      <protection locked="0"/>
    </xf>
    <xf numFmtId="0" fontId="17" fillId="21" borderId="25" xfId="2" applyFont="1" applyBorder="1" applyAlignment="1" applyProtection="1">
      <alignment horizontal="left" vertical="center" wrapText="1"/>
      <protection hidden="1"/>
    </xf>
    <xf numFmtId="0" fontId="17" fillId="21" borderId="23" xfId="2" applyFont="1" applyBorder="1" applyAlignment="1" applyProtection="1">
      <alignment horizontal="left" vertical="center" wrapText="1"/>
      <protection hidden="1"/>
    </xf>
  </cellXfs>
  <cellStyles count="239">
    <cellStyle name="20% - Accent1" xfId="2" builtinId="30" customBuiltin="1"/>
    <cellStyle name="20% - Accent1 2" xfId="11" xr:uid="{00000000-0005-0000-0000-000001000000}"/>
    <cellStyle name="20% - Accent1 2 2" xfId="12" xr:uid="{00000000-0005-0000-0000-000002000000}"/>
    <cellStyle name="20% - Accent1 2 3" xfId="13" xr:uid="{00000000-0005-0000-0000-000003000000}"/>
    <cellStyle name="20% - Accent1 2 4" xfId="14" xr:uid="{00000000-0005-0000-0000-000004000000}"/>
    <cellStyle name="20% - Accent1 2 5" xfId="15" xr:uid="{00000000-0005-0000-0000-000005000000}"/>
    <cellStyle name="20% - Accent1 3" xfId="225" xr:uid="{00000000-0005-0000-0000-000006000000}"/>
    <cellStyle name="20% - Accent2 2" xfId="16" xr:uid="{00000000-0005-0000-0000-000007000000}"/>
    <cellStyle name="20% - Accent2 2 2" xfId="17" xr:uid="{00000000-0005-0000-0000-000008000000}"/>
    <cellStyle name="20% - Accent2 2 3" xfId="18" xr:uid="{00000000-0005-0000-0000-000009000000}"/>
    <cellStyle name="20% - Accent2 2 4" xfId="19" xr:uid="{00000000-0005-0000-0000-00000A000000}"/>
    <cellStyle name="20% - Accent2 2 5" xfId="20" xr:uid="{00000000-0005-0000-0000-00000B000000}"/>
    <cellStyle name="20% - Accent3 2" xfId="21" xr:uid="{00000000-0005-0000-0000-00000C000000}"/>
    <cellStyle name="20% - Accent3 2 2" xfId="22" xr:uid="{00000000-0005-0000-0000-00000D000000}"/>
    <cellStyle name="20% - Accent3 2 3" xfId="23" xr:uid="{00000000-0005-0000-0000-00000E000000}"/>
    <cellStyle name="20% - Accent3 2 4" xfId="24" xr:uid="{00000000-0005-0000-0000-00000F000000}"/>
    <cellStyle name="20% - Accent3 2 5" xfId="25" xr:uid="{00000000-0005-0000-0000-000010000000}"/>
    <cellStyle name="20% - Accent4 2" xfId="26" xr:uid="{00000000-0005-0000-0000-000011000000}"/>
    <cellStyle name="20% - Accent4 2 2" xfId="27" xr:uid="{00000000-0005-0000-0000-000012000000}"/>
    <cellStyle name="20% - Accent4 2 3" xfId="28" xr:uid="{00000000-0005-0000-0000-000013000000}"/>
    <cellStyle name="20% - Accent4 2 4" xfId="29" xr:uid="{00000000-0005-0000-0000-000014000000}"/>
    <cellStyle name="20% - Accent4 2 5" xfId="30" xr:uid="{00000000-0005-0000-0000-000015000000}"/>
    <cellStyle name="20% - Accent5 2" xfId="31" xr:uid="{00000000-0005-0000-0000-000016000000}"/>
    <cellStyle name="20% - Accent5 2 2" xfId="32" xr:uid="{00000000-0005-0000-0000-000017000000}"/>
    <cellStyle name="20% - Accent5 2 3" xfId="33" xr:uid="{00000000-0005-0000-0000-000018000000}"/>
    <cellStyle name="20% - Accent5 2 4" xfId="34" xr:uid="{00000000-0005-0000-0000-000019000000}"/>
    <cellStyle name="20% - Accent5 2 5" xfId="35" xr:uid="{00000000-0005-0000-0000-00001A000000}"/>
    <cellStyle name="20% - Accent6 2" xfId="36" xr:uid="{00000000-0005-0000-0000-00001B000000}"/>
    <cellStyle name="20% - Accent6 2 2" xfId="37" xr:uid="{00000000-0005-0000-0000-00001C000000}"/>
    <cellStyle name="20% - Accent6 2 3" xfId="38" xr:uid="{00000000-0005-0000-0000-00001D000000}"/>
    <cellStyle name="20% - Accent6 2 4" xfId="39" xr:uid="{00000000-0005-0000-0000-00001E000000}"/>
    <cellStyle name="20% - Accent6 2 5" xfId="40" xr:uid="{00000000-0005-0000-0000-00001F000000}"/>
    <cellStyle name="40% - Accent1 2" xfId="41" xr:uid="{00000000-0005-0000-0000-000020000000}"/>
    <cellStyle name="40% - Accent1 2 2" xfId="42" xr:uid="{00000000-0005-0000-0000-000021000000}"/>
    <cellStyle name="40% - Accent1 2 3" xfId="43" xr:uid="{00000000-0005-0000-0000-000022000000}"/>
    <cellStyle name="40% - Accent1 2 4" xfId="44" xr:uid="{00000000-0005-0000-0000-000023000000}"/>
    <cellStyle name="40% - Accent1 2 5" xfId="45" xr:uid="{00000000-0005-0000-0000-000024000000}"/>
    <cellStyle name="40% - Accent2 2" xfId="46" xr:uid="{00000000-0005-0000-0000-000025000000}"/>
    <cellStyle name="40% - Accent2 2 2" xfId="47" xr:uid="{00000000-0005-0000-0000-000026000000}"/>
    <cellStyle name="40% - Accent2 2 3" xfId="48" xr:uid="{00000000-0005-0000-0000-000027000000}"/>
    <cellStyle name="40% - Accent2 2 4" xfId="49" xr:uid="{00000000-0005-0000-0000-000028000000}"/>
    <cellStyle name="40% - Accent2 2 5" xfId="50" xr:uid="{00000000-0005-0000-0000-000029000000}"/>
    <cellStyle name="40% - Accent3 2" xfId="51" xr:uid="{00000000-0005-0000-0000-00002A000000}"/>
    <cellStyle name="40% - Accent3 2 2" xfId="52" xr:uid="{00000000-0005-0000-0000-00002B000000}"/>
    <cellStyle name="40% - Accent3 2 3" xfId="53" xr:uid="{00000000-0005-0000-0000-00002C000000}"/>
    <cellStyle name="40% - Accent3 2 4" xfId="54" xr:uid="{00000000-0005-0000-0000-00002D000000}"/>
    <cellStyle name="40% - Accent3 2 5" xfId="55" xr:uid="{00000000-0005-0000-0000-00002E000000}"/>
    <cellStyle name="40% - Accent4 2" xfId="56" xr:uid="{00000000-0005-0000-0000-00002F000000}"/>
    <cellStyle name="40% - Accent4 2 2" xfId="57" xr:uid="{00000000-0005-0000-0000-000030000000}"/>
    <cellStyle name="40% - Accent4 2 3" xfId="58" xr:uid="{00000000-0005-0000-0000-000031000000}"/>
    <cellStyle name="40% - Accent4 2 4" xfId="59" xr:uid="{00000000-0005-0000-0000-000032000000}"/>
    <cellStyle name="40% - Accent4 2 5" xfId="60" xr:uid="{00000000-0005-0000-0000-000033000000}"/>
    <cellStyle name="40% - Accent5 2" xfId="61" xr:uid="{00000000-0005-0000-0000-000034000000}"/>
    <cellStyle name="40% - Accent5 2 2" xfId="62" xr:uid="{00000000-0005-0000-0000-000035000000}"/>
    <cellStyle name="40% - Accent5 2 3" xfId="63" xr:uid="{00000000-0005-0000-0000-000036000000}"/>
    <cellStyle name="40% - Accent5 2 4" xfId="64" xr:uid="{00000000-0005-0000-0000-000037000000}"/>
    <cellStyle name="40% - Accent5 2 5" xfId="65" xr:uid="{00000000-0005-0000-0000-000038000000}"/>
    <cellStyle name="40% - Accent6 2" xfId="66" xr:uid="{00000000-0005-0000-0000-000039000000}"/>
    <cellStyle name="40% - Accent6 2 2" xfId="67" xr:uid="{00000000-0005-0000-0000-00003A000000}"/>
    <cellStyle name="40% - Accent6 2 3" xfId="68" xr:uid="{00000000-0005-0000-0000-00003B000000}"/>
    <cellStyle name="40% - Accent6 2 4" xfId="69" xr:uid="{00000000-0005-0000-0000-00003C000000}"/>
    <cellStyle name="40% - Accent6 2 5" xfId="70" xr:uid="{00000000-0005-0000-0000-00003D000000}"/>
    <cellStyle name="60% - Accent1 2" xfId="71" xr:uid="{00000000-0005-0000-0000-00003E000000}"/>
    <cellStyle name="60% - Accent1 2 2" xfId="72" xr:uid="{00000000-0005-0000-0000-00003F000000}"/>
    <cellStyle name="60% - Accent1 2 3" xfId="73" xr:uid="{00000000-0005-0000-0000-000040000000}"/>
    <cellStyle name="60% - Accent1 2 4" xfId="74" xr:uid="{00000000-0005-0000-0000-000041000000}"/>
    <cellStyle name="60% - Accent1 2 5" xfId="75" xr:uid="{00000000-0005-0000-0000-000042000000}"/>
    <cellStyle name="60% - Accent2" xfId="3" builtinId="36"/>
    <cellStyle name="60% - Accent2 2" xfId="76" xr:uid="{00000000-0005-0000-0000-000044000000}"/>
    <cellStyle name="60% - Accent2 2 2" xfId="77" xr:uid="{00000000-0005-0000-0000-000045000000}"/>
    <cellStyle name="60% - Accent2 2 3" xfId="78" xr:uid="{00000000-0005-0000-0000-000046000000}"/>
    <cellStyle name="60% - Accent2 2 4" xfId="79" xr:uid="{00000000-0005-0000-0000-000047000000}"/>
    <cellStyle name="60% - Accent2 2 5" xfId="80" xr:uid="{00000000-0005-0000-0000-000048000000}"/>
    <cellStyle name="60% - Accent3 2" xfId="81" xr:uid="{00000000-0005-0000-0000-000049000000}"/>
    <cellStyle name="60% - Accent3 2 2" xfId="82" xr:uid="{00000000-0005-0000-0000-00004A000000}"/>
    <cellStyle name="60% - Accent3 2 3" xfId="83" xr:uid="{00000000-0005-0000-0000-00004B000000}"/>
    <cellStyle name="60% - Accent3 2 4" xfId="84" xr:uid="{00000000-0005-0000-0000-00004C000000}"/>
    <cellStyle name="60% - Accent3 2 5" xfId="85" xr:uid="{00000000-0005-0000-0000-00004D000000}"/>
    <cellStyle name="60% - Accent4 2" xfId="86" xr:uid="{00000000-0005-0000-0000-00004E000000}"/>
    <cellStyle name="60% - Accent4 2 2" xfId="87" xr:uid="{00000000-0005-0000-0000-00004F000000}"/>
    <cellStyle name="60% - Accent4 2 3" xfId="88" xr:uid="{00000000-0005-0000-0000-000050000000}"/>
    <cellStyle name="60% - Accent4 2 4" xfId="89" xr:uid="{00000000-0005-0000-0000-000051000000}"/>
    <cellStyle name="60% - Accent4 2 5" xfId="90" xr:uid="{00000000-0005-0000-0000-000052000000}"/>
    <cellStyle name="60% - Accent5 2" xfId="91" xr:uid="{00000000-0005-0000-0000-000053000000}"/>
    <cellStyle name="60% - Accent5 2 2" xfId="92" xr:uid="{00000000-0005-0000-0000-000054000000}"/>
    <cellStyle name="60% - Accent5 2 3" xfId="93" xr:uid="{00000000-0005-0000-0000-000055000000}"/>
    <cellStyle name="60% - Accent5 2 4" xfId="94" xr:uid="{00000000-0005-0000-0000-000056000000}"/>
    <cellStyle name="60% - Accent5 2 5" xfId="95" xr:uid="{00000000-0005-0000-0000-000057000000}"/>
    <cellStyle name="60% - Accent6 2" xfId="96" xr:uid="{00000000-0005-0000-0000-000058000000}"/>
    <cellStyle name="60% - Accent6 2 2" xfId="97" xr:uid="{00000000-0005-0000-0000-000059000000}"/>
    <cellStyle name="60% - Accent6 2 3" xfId="98" xr:uid="{00000000-0005-0000-0000-00005A000000}"/>
    <cellStyle name="60% - Accent6 2 4" xfId="99" xr:uid="{00000000-0005-0000-0000-00005B000000}"/>
    <cellStyle name="60% - Accent6 2 5" xfId="100" xr:uid="{00000000-0005-0000-0000-00005C000000}"/>
    <cellStyle name="Accent1 2" xfId="101" xr:uid="{00000000-0005-0000-0000-00005D000000}"/>
    <cellStyle name="Accent1 2 2" xfId="102" xr:uid="{00000000-0005-0000-0000-00005E000000}"/>
    <cellStyle name="Accent1 2 3" xfId="103" xr:uid="{00000000-0005-0000-0000-00005F000000}"/>
    <cellStyle name="Accent1 2 4" xfId="104" xr:uid="{00000000-0005-0000-0000-000060000000}"/>
    <cellStyle name="Accent1 2 5" xfId="105" xr:uid="{00000000-0005-0000-0000-000061000000}"/>
    <cellStyle name="Accent2 2" xfId="106" xr:uid="{00000000-0005-0000-0000-000062000000}"/>
    <cellStyle name="Accent2 2 2" xfId="107" xr:uid="{00000000-0005-0000-0000-000063000000}"/>
    <cellStyle name="Accent2 2 3" xfId="108" xr:uid="{00000000-0005-0000-0000-000064000000}"/>
    <cellStyle name="Accent2 2 4" xfId="109" xr:uid="{00000000-0005-0000-0000-000065000000}"/>
    <cellStyle name="Accent2 2 5" xfId="110" xr:uid="{00000000-0005-0000-0000-000066000000}"/>
    <cellStyle name="Accent3 2" xfId="111" xr:uid="{00000000-0005-0000-0000-000067000000}"/>
    <cellStyle name="Accent3 2 2" xfId="112" xr:uid="{00000000-0005-0000-0000-000068000000}"/>
    <cellStyle name="Accent3 2 3" xfId="113" xr:uid="{00000000-0005-0000-0000-000069000000}"/>
    <cellStyle name="Accent3 2 4" xfId="114" xr:uid="{00000000-0005-0000-0000-00006A000000}"/>
    <cellStyle name="Accent3 2 5" xfId="115" xr:uid="{00000000-0005-0000-0000-00006B000000}"/>
    <cellStyle name="Accent4 2" xfId="116" xr:uid="{00000000-0005-0000-0000-00006C000000}"/>
    <cellStyle name="Accent4 2 2" xfId="117" xr:uid="{00000000-0005-0000-0000-00006D000000}"/>
    <cellStyle name="Accent4 2 3" xfId="118" xr:uid="{00000000-0005-0000-0000-00006E000000}"/>
    <cellStyle name="Accent4 2 4" xfId="119" xr:uid="{00000000-0005-0000-0000-00006F000000}"/>
    <cellStyle name="Accent4 2 5" xfId="120" xr:uid="{00000000-0005-0000-0000-000070000000}"/>
    <cellStyle name="Accent5 2" xfId="121" xr:uid="{00000000-0005-0000-0000-000071000000}"/>
    <cellStyle name="Accent5 2 2" xfId="122" xr:uid="{00000000-0005-0000-0000-000072000000}"/>
    <cellStyle name="Accent5 2 3" xfId="123" xr:uid="{00000000-0005-0000-0000-000073000000}"/>
    <cellStyle name="Accent5 2 4" xfId="124" xr:uid="{00000000-0005-0000-0000-000074000000}"/>
    <cellStyle name="Accent5 2 5" xfId="125" xr:uid="{00000000-0005-0000-0000-000075000000}"/>
    <cellStyle name="Accent6 2" xfId="126" xr:uid="{00000000-0005-0000-0000-000076000000}"/>
    <cellStyle name="Accent6 2 2" xfId="127" xr:uid="{00000000-0005-0000-0000-000077000000}"/>
    <cellStyle name="Accent6 2 3" xfId="128" xr:uid="{00000000-0005-0000-0000-000078000000}"/>
    <cellStyle name="Accent6 2 4" xfId="129" xr:uid="{00000000-0005-0000-0000-000079000000}"/>
    <cellStyle name="Accent6 2 5" xfId="130" xr:uid="{00000000-0005-0000-0000-00007A000000}"/>
    <cellStyle name="Bad 2" xfId="131" xr:uid="{00000000-0005-0000-0000-00007B000000}"/>
    <cellStyle name="Bad 2 2" xfId="132" xr:uid="{00000000-0005-0000-0000-00007C000000}"/>
    <cellStyle name="Bad 2 3" xfId="133" xr:uid="{00000000-0005-0000-0000-00007D000000}"/>
    <cellStyle name="Bad 2 4" xfId="134" xr:uid="{00000000-0005-0000-0000-00007E000000}"/>
    <cellStyle name="Bad 2 5" xfId="135" xr:uid="{00000000-0005-0000-0000-00007F000000}"/>
    <cellStyle name="Black fill" xfId="4" xr:uid="{00000000-0005-0000-0000-000080000000}"/>
    <cellStyle name="Calculation 2" xfId="136" xr:uid="{00000000-0005-0000-0000-000081000000}"/>
    <cellStyle name="Calculation 2 2" xfId="137" xr:uid="{00000000-0005-0000-0000-000082000000}"/>
    <cellStyle name="Calculation 2 3" xfId="138" xr:uid="{00000000-0005-0000-0000-000083000000}"/>
    <cellStyle name="Calculation 2 4" xfId="139" xr:uid="{00000000-0005-0000-0000-000084000000}"/>
    <cellStyle name="Calculation 2 5" xfId="140" xr:uid="{00000000-0005-0000-0000-000085000000}"/>
    <cellStyle name="cells" xfId="227" xr:uid="{00000000-0005-0000-0000-000086000000}"/>
    <cellStyle name="Check Cell 2" xfId="141" xr:uid="{00000000-0005-0000-0000-000087000000}"/>
    <cellStyle name="Check Cell 2 2" xfId="142" xr:uid="{00000000-0005-0000-0000-000088000000}"/>
    <cellStyle name="Check Cell 2 3" xfId="143" xr:uid="{00000000-0005-0000-0000-000089000000}"/>
    <cellStyle name="Check Cell 2 4" xfId="144" xr:uid="{00000000-0005-0000-0000-00008A000000}"/>
    <cellStyle name="Check Cell 2 5" xfId="145" xr:uid="{00000000-0005-0000-0000-00008B000000}"/>
    <cellStyle name="column field" xfId="228" xr:uid="{00000000-0005-0000-0000-00008C000000}"/>
    <cellStyle name="Comma" xfId="224" builtinId="3"/>
    <cellStyle name="Explanatory Text 2" xfId="146" xr:uid="{00000000-0005-0000-0000-00008E000000}"/>
    <cellStyle name="Explanatory Text 2 2" xfId="147" xr:uid="{00000000-0005-0000-0000-00008F000000}"/>
    <cellStyle name="Explanatory Text 2 3" xfId="148" xr:uid="{00000000-0005-0000-0000-000090000000}"/>
    <cellStyle name="Explanatory Text 2 4" xfId="149" xr:uid="{00000000-0005-0000-0000-000091000000}"/>
    <cellStyle name="Explanatory Text 2 5" xfId="150" xr:uid="{00000000-0005-0000-0000-000092000000}"/>
    <cellStyle name="Fade out" xfId="5" xr:uid="{00000000-0005-0000-0000-000093000000}"/>
    <cellStyle name="field" xfId="229" xr:uid="{00000000-0005-0000-0000-000094000000}"/>
    <cellStyle name="field names" xfId="230" xr:uid="{00000000-0005-0000-0000-000095000000}"/>
    <cellStyle name="footer" xfId="231" xr:uid="{00000000-0005-0000-0000-000096000000}"/>
    <cellStyle name="Good 2" xfId="151" xr:uid="{00000000-0005-0000-0000-000097000000}"/>
    <cellStyle name="Good 2 2" xfId="152" xr:uid="{00000000-0005-0000-0000-000098000000}"/>
    <cellStyle name="Good 2 3" xfId="153" xr:uid="{00000000-0005-0000-0000-000099000000}"/>
    <cellStyle name="Good 2 4" xfId="154" xr:uid="{00000000-0005-0000-0000-00009A000000}"/>
    <cellStyle name="Good 2 5" xfId="155" xr:uid="{00000000-0005-0000-0000-00009B000000}"/>
    <cellStyle name="heading" xfId="232" xr:uid="{00000000-0005-0000-0000-00009C000000}"/>
    <cellStyle name="Heading 1 2" xfId="156" xr:uid="{00000000-0005-0000-0000-00009D000000}"/>
    <cellStyle name="Heading 1 2 2" xfId="157" xr:uid="{00000000-0005-0000-0000-00009E000000}"/>
    <cellStyle name="Heading 1 2 3" xfId="158" xr:uid="{00000000-0005-0000-0000-00009F000000}"/>
    <cellStyle name="Heading 1 2 4" xfId="159" xr:uid="{00000000-0005-0000-0000-0000A0000000}"/>
    <cellStyle name="Heading 1 2 5" xfId="160" xr:uid="{00000000-0005-0000-0000-0000A1000000}"/>
    <cellStyle name="Heading 2 2" xfId="161" xr:uid="{00000000-0005-0000-0000-0000A2000000}"/>
    <cellStyle name="Heading 2 2 2" xfId="162" xr:uid="{00000000-0005-0000-0000-0000A3000000}"/>
    <cellStyle name="Heading 2 2 3" xfId="163" xr:uid="{00000000-0005-0000-0000-0000A4000000}"/>
    <cellStyle name="Heading 2 2 4" xfId="164" xr:uid="{00000000-0005-0000-0000-0000A5000000}"/>
    <cellStyle name="Heading 2 2 5" xfId="165" xr:uid="{00000000-0005-0000-0000-0000A6000000}"/>
    <cellStyle name="Heading 3 2" xfId="166" xr:uid="{00000000-0005-0000-0000-0000A7000000}"/>
    <cellStyle name="Heading 3 2 2" xfId="167" xr:uid="{00000000-0005-0000-0000-0000A8000000}"/>
    <cellStyle name="Heading 3 2 3" xfId="168" xr:uid="{00000000-0005-0000-0000-0000A9000000}"/>
    <cellStyle name="Heading 3 2 4" xfId="169" xr:uid="{00000000-0005-0000-0000-0000AA000000}"/>
    <cellStyle name="Heading 3 2 5" xfId="170" xr:uid="{00000000-0005-0000-0000-0000AB000000}"/>
    <cellStyle name="Heading 4 2" xfId="171" xr:uid="{00000000-0005-0000-0000-0000AC000000}"/>
    <cellStyle name="Heading 4 2 2" xfId="172" xr:uid="{00000000-0005-0000-0000-0000AD000000}"/>
    <cellStyle name="Heading 4 2 3" xfId="173" xr:uid="{00000000-0005-0000-0000-0000AE000000}"/>
    <cellStyle name="Heading 4 2 4" xfId="174" xr:uid="{00000000-0005-0000-0000-0000AF000000}"/>
    <cellStyle name="Heading 4 2 5" xfId="175" xr:uid="{00000000-0005-0000-0000-0000B0000000}"/>
    <cellStyle name="Input 2" xfId="176" xr:uid="{00000000-0005-0000-0000-0000B1000000}"/>
    <cellStyle name="Input 2 2" xfId="177" xr:uid="{00000000-0005-0000-0000-0000B2000000}"/>
    <cellStyle name="Input 2 3" xfId="178" xr:uid="{00000000-0005-0000-0000-0000B3000000}"/>
    <cellStyle name="Input 2 4" xfId="179" xr:uid="{00000000-0005-0000-0000-0000B4000000}"/>
    <cellStyle name="Input 2 5" xfId="180" xr:uid="{00000000-0005-0000-0000-0000B5000000}"/>
    <cellStyle name="Linked Cell 2" xfId="181" xr:uid="{00000000-0005-0000-0000-0000B6000000}"/>
    <cellStyle name="Linked Cell 2 2" xfId="182" xr:uid="{00000000-0005-0000-0000-0000B7000000}"/>
    <cellStyle name="Linked Cell 2 3" xfId="183" xr:uid="{00000000-0005-0000-0000-0000B8000000}"/>
    <cellStyle name="Linked Cell 2 4" xfId="184" xr:uid="{00000000-0005-0000-0000-0000B9000000}"/>
    <cellStyle name="Linked Cell 2 5" xfId="185" xr:uid="{00000000-0005-0000-0000-0000BA000000}"/>
    <cellStyle name="Neutral" xfId="238" builtinId="28"/>
    <cellStyle name="Neutral 2" xfId="186" xr:uid="{00000000-0005-0000-0000-0000BB000000}"/>
    <cellStyle name="Neutral 2 2" xfId="187" xr:uid="{00000000-0005-0000-0000-0000BC000000}"/>
    <cellStyle name="Neutral 2 3" xfId="188" xr:uid="{00000000-0005-0000-0000-0000BD000000}"/>
    <cellStyle name="Neutral 2 4" xfId="189" xr:uid="{00000000-0005-0000-0000-0000BE000000}"/>
    <cellStyle name="Neutral 2 5" xfId="190" xr:uid="{00000000-0005-0000-0000-0000BF000000}"/>
    <cellStyle name="Normal" xfId="0" builtinId="0"/>
    <cellStyle name="Normal 2" xfId="10" xr:uid="{00000000-0005-0000-0000-0000C1000000}"/>
    <cellStyle name="Normal 2 2" xfId="191" xr:uid="{00000000-0005-0000-0000-0000C2000000}"/>
    <cellStyle name="Normal 2 2 2" xfId="233" xr:uid="{00000000-0005-0000-0000-0000C3000000}"/>
    <cellStyle name="Normal 2 3" xfId="7" xr:uid="{00000000-0005-0000-0000-0000C4000000}"/>
    <cellStyle name="Normal 3" xfId="192" xr:uid="{00000000-0005-0000-0000-0000C5000000}"/>
    <cellStyle name="Normal 3 2" xfId="193" xr:uid="{00000000-0005-0000-0000-0000C6000000}"/>
    <cellStyle name="Normal 3 3" xfId="226" xr:uid="{00000000-0005-0000-0000-0000C7000000}"/>
    <cellStyle name="Normal 4" xfId="194" xr:uid="{00000000-0005-0000-0000-0000C8000000}"/>
    <cellStyle name="Normal 5" xfId="9" xr:uid="{00000000-0005-0000-0000-0000C9000000}"/>
    <cellStyle name="Normal 7" xfId="195" xr:uid="{00000000-0005-0000-0000-0000CA000000}"/>
    <cellStyle name="Normal_healthcare edit.xls" xfId="222" xr:uid="{00000000-0005-0000-0000-0000CB000000}"/>
    <cellStyle name="Normal_office as built edit.xls" xfId="6" xr:uid="{00000000-0005-0000-0000-0000CC000000}"/>
    <cellStyle name="Normal_office interiors edit.xls 2" xfId="8" xr:uid="{00000000-0005-0000-0000-0000CD000000}"/>
    <cellStyle name="Normal_shopping centre design edit.xls" xfId="1" xr:uid="{00000000-0005-0000-0000-0000CE000000}"/>
    <cellStyle name="Note 2" xfId="196" xr:uid="{00000000-0005-0000-0000-0000CF000000}"/>
    <cellStyle name="Note 2 2" xfId="197" xr:uid="{00000000-0005-0000-0000-0000D0000000}"/>
    <cellStyle name="Note 2 3" xfId="198" xr:uid="{00000000-0005-0000-0000-0000D1000000}"/>
    <cellStyle name="Note 2 4" xfId="199" xr:uid="{00000000-0005-0000-0000-0000D2000000}"/>
    <cellStyle name="Note 2 5" xfId="200" xr:uid="{00000000-0005-0000-0000-0000D3000000}"/>
    <cellStyle name="Output 2" xfId="201" xr:uid="{00000000-0005-0000-0000-0000D4000000}"/>
    <cellStyle name="Output 2 2" xfId="202" xr:uid="{00000000-0005-0000-0000-0000D5000000}"/>
    <cellStyle name="Output 2 3" xfId="203" xr:uid="{00000000-0005-0000-0000-0000D6000000}"/>
    <cellStyle name="Output 2 4" xfId="204" xr:uid="{00000000-0005-0000-0000-0000D7000000}"/>
    <cellStyle name="Output 2 5" xfId="205" xr:uid="{00000000-0005-0000-0000-0000D8000000}"/>
    <cellStyle name="Percent" xfId="223" builtinId="5"/>
    <cellStyle name="Percent 2" xfId="206" xr:uid="{00000000-0005-0000-0000-0000DA000000}"/>
    <cellStyle name="Percent 3" xfId="234" xr:uid="{00000000-0005-0000-0000-0000DB000000}"/>
    <cellStyle name="Percent 4" xfId="235" xr:uid="{00000000-0005-0000-0000-0000DC000000}"/>
    <cellStyle name="rowfield" xfId="236" xr:uid="{00000000-0005-0000-0000-0000DD000000}"/>
    <cellStyle name="Test" xfId="237" xr:uid="{00000000-0005-0000-0000-0000DE000000}"/>
    <cellStyle name="Title 2" xfId="207" xr:uid="{00000000-0005-0000-0000-0000DF000000}"/>
    <cellStyle name="Title 2 2" xfId="208" xr:uid="{00000000-0005-0000-0000-0000E0000000}"/>
    <cellStyle name="Title 2 3" xfId="209" xr:uid="{00000000-0005-0000-0000-0000E1000000}"/>
    <cellStyle name="Title 2 4" xfId="210" xr:uid="{00000000-0005-0000-0000-0000E2000000}"/>
    <cellStyle name="Title 2 5" xfId="211" xr:uid="{00000000-0005-0000-0000-0000E3000000}"/>
    <cellStyle name="Total 2" xfId="212" xr:uid="{00000000-0005-0000-0000-0000E4000000}"/>
    <cellStyle name="Total 2 2" xfId="213" xr:uid="{00000000-0005-0000-0000-0000E5000000}"/>
    <cellStyle name="Total 2 3" xfId="214" xr:uid="{00000000-0005-0000-0000-0000E6000000}"/>
    <cellStyle name="Total 2 4" xfId="215" xr:uid="{00000000-0005-0000-0000-0000E7000000}"/>
    <cellStyle name="Total 2 5" xfId="216" xr:uid="{00000000-0005-0000-0000-0000E8000000}"/>
    <cellStyle name="Warning Text 2" xfId="217" xr:uid="{00000000-0005-0000-0000-0000E9000000}"/>
    <cellStyle name="Warning Text 2 2" xfId="218" xr:uid="{00000000-0005-0000-0000-0000EA000000}"/>
    <cellStyle name="Warning Text 2 3" xfId="219" xr:uid="{00000000-0005-0000-0000-0000EB000000}"/>
    <cellStyle name="Warning Text 2 4" xfId="220" xr:uid="{00000000-0005-0000-0000-0000EC000000}"/>
    <cellStyle name="Warning Text 2 5" xfId="221" xr:uid="{00000000-0005-0000-0000-0000ED000000}"/>
  </cellStyles>
  <dxfs count="130">
    <dxf>
      <font>
        <color rgb="FFC00000"/>
      </font>
      <fill>
        <patternFill>
          <bgColor rgb="FFFD9191"/>
        </patternFill>
      </fill>
    </dxf>
    <dxf>
      <font>
        <color rgb="FFC00000"/>
      </font>
      <fill>
        <patternFill>
          <bgColor rgb="FFFD9191"/>
        </patternFill>
      </fill>
    </dxf>
    <dxf>
      <font>
        <color theme="1"/>
      </font>
      <fill>
        <patternFill>
          <bgColor theme="0"/>
        </patternFill>
      </fill>
    </dxf>
    <dxf>
      <font>
        <color theme="8" tint="0.39994506668294322"/>
      </font>
      <fill>
        <patternFill>
          <bgColor theme="2" tint="-4.9989318521683403E-2"/>
        </patternFill>
      </fill>
    </dxf>
    <dxf>
      <font>
        <color theme="1"/>
      </font>
      <fill>
        <patternFill>
          <bgColor theme="2"/>
        </patternFill>
      </fill>
    </dxf>
    <dxf>
      <font>
        <color theme="1"/>
      </font>
      <fill>
        <patternFill>
          <bgColor theme="0"/>
        </patternFill>
      </fill>
    </dxf>
    <dxf>
      <font>
        <color theme="8" tint="0.39994506668294322"/>
      </font>
      <fill>
        <patternFill patternType="solid">
          <bgColor theme="2" tint="-4.9989318521683403E-2"/>
        </patternFill>
      </fill>
    </dxf>
    <dxf>
      <fill>
        <patternFill>
          <bgColor rgb="FFFFEB9C"/>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ill>
        <patternFill>
          <bgColor rgb="FFFFEB9C"/>
        </patternFill>
      </fill>
    </dxf>
    <dxf>
      <font>
        <color theme="9" tint="-0.24994659260841701"/>
      </font>
      <fill>
        <patternFill>
          <bgColor theme="2" tint="-4.9989318521683403E-2"/>
        </patternFill>
      </fill>
    </dxf>
    <dxf>
      <fill>
        <patternFill>
          <bgColor rgb="FFFFEB9C"/>
        </patternFill>
      </fill>
    </dxf>
    <dxf>
      <font>
        <strike/>
      </font>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rgb="FFC00000"/>
      </font>
      <fill>
        <patternFill>
          <bgColor rgb="FFFD9191"/>
        </patternFill>
      </fill>
    </dxf>
    <dxf>
      <font>
        <color rgb="FFC00000"/>
      </font>
      <fill>
        <patternFill>
          <bgColor rgb="FFFD9191"/>
        </patternFill>
      </fill>
    </dxf>
    <dxf>
      <font>
        <color theme="1"/>
      </font>
      <fill>
        <patternFill>
          <bgColor theme="0"/>
        </patternFill>
      </fill>
    </dxf>
    <dxf>
      <font>
        <color theme="8" tint="0.39994506668294322"/>
      </font>
      <fill>
        <patternFill>
          <bgColor theme="2" tint="-4.9989318521683403E-2"/>
        </patternFill>
      </fill>
    </dxf>
    <dxf>
      <font>
        <color theme="1"/>
      </font>
      <fill>
        <patternFill>
          <bgColor theme="2"/>
        </patternFill>
      </fill>
    </dxf>
    <dxf>
      <font>
        <color theme="1"/>
      </font>
      <fill>
        <patternFill>
          <bgColor theme="0"/>
        </patternFill>
      </fill>
    </dxf>
    <dxf>
      <font>
        <color theme="8" tint="0.39994506668294322"/>
      </font>
      <fill>
        <patternFill patternType="solid">
          <bgColor theme="2" tint="-4.9989318521683403E-2"/>
        </patternFill>
      </fill>
    </dxf>
    <dxf>
      <fill>
        <patternFill>
          <bgColor rgb="FFFFEB9C"/>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ill>
        <patternFill>
          <bgColor rgb="FFFFEB9C"/>
        </patternFill>
      </fill>
    </dxf>
    <dxf>
      <font>
        <color theme="9" tint="-0.24994659260841701"/>
      </font>
      <fill>
        <patternFill>
          <bgColor theme="2" tint="-4.9989318521683403E-2"/>
        </patternFill>
      </fill>
    </dxf>
    <dxf>
      <fill>
        <patternFill>
          <bgColor rgb="FFFFEB9C"/>
        </patternFill>
      </fill>
    </dxf>
    <dxf>
      <font>
        <strike/>
      </font>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s>
  <tableStyles count="0" defaultTableStyle="TableStyleMedium9" defaultPivotStyle="PivotStyleLight16"/>
  <colors>
    <mruColors>
      <color rgb="FFFFF9DD"/>
      <color rgb="FFCCAA00"/>
      <color rgb="FFFFEB9C"/>
      <color rgb="FFFFB70E"/>
      <color rgb="FFFF3300"/>
      <color rgb="FF000000"/>
      <color rgb="FFFD9191"/>
      <color rgb="FFFC6C6C"/>
      <color rgb="FFF8875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B$37" lockText="1" noThreeD="1"/>
</file>

<file path=xl/ctrlProps/ctrlProp2.xml><?xml version="1.0" encoding="utf-8"?>
<formControlPr xmlns="http://schemas.microsoft.com/office/spreadsheetml/2009/9/main" objectType="CheckBox" fmlaLink="$B39" lockText="1" noThreeD="1"/>
</file>

<file path=xl/ctrlProps/ctrlProp3.xml><?xml version="1.0" encoding="utf-8"?>
<formControlPr xmlns="http://schemas.microsoft.com/office/spreadsheetml/2009/9/main" objectType="CheckBox" fmlaLink="$B$40" lockText="1" noThreeD="1"/>
</file>

<file path=xl/ctrlProps/ctrlProp4.xml><?xml version="1.0" encoding="utf-8"?>
<formControlPr xmlns="http://schemas.microsoft.com/office/spreadsheetml/2009/9/main" objectType="CheckBox" fmlaLink="$B$45" lockText="1" noThreeD="1"/>
</file>

<file path=xl/ctrlProps/ctrlProp5.xml><?xml version="1.0" encoding="utf-8"?>
<formControlPr xmlns="http://schemas.microsoft.com/office/spreadsheetml/2009/9/main" objectType="CheckBox" fmlaLink="$B$83" lockText="1" noThreeD="1"/>
</file>

<file path=xl/ctrlProps/ctrlProp6.xml><?xml version="1.0" encoding="utf-8"?>
<formControlPr xmlns="http://schemas.microsoft.com/office/spreadsheetml/2009/9/main" objectType="CheckBox" fmlaLink="$B$101" lockText="1" noThreeD="1"/>
</file>

<file path=xl/ctrlProps/ctrlProp7.xml><?xml version="1.0" encoding="utf-8"?>
<formControlPr xmlns="http://schemas.microsoft.com/office/spreadsheetml/2009/9/main" objectType="CheckBox" fmlaLink="$B$100" lockText="1" noThreeD="1"/>
</file>

<file path=xl/ctrlProps/ctrlProp8.xml><?xml version="1.0" encoding="utf-8"?>
<formControlPr xmlns="http://schemas.microsoft.com/office/spreadsheetml/2009/9/main" objectType="CheckBox" fmlaLink="$B$102" lockText="1" noThreeD="1"/>
</file>

<file path=xl/ctrlProps/ctrlProp9.xml><?xml version="1.0" encoding="utf-8"?>
<formControlPr xmlns="http://schemas.microsoft.com/office/spreadsheetml/2009/9/main" objectType="CheckBox" fmlaLink="$B$74" lockText="1" noThreeD="1"/>
</file>

<file path=xl/ctrlProps/ctrlProp10.xml><?xml version="1.0" encoding="utf-8"?>
<formControlPr xmlns="http://schemas.microsoft.com/office/spreadsheetml/2009/9/main" objectType="CheckBox" fmlaLink="$B$75" lockText="1" noThreeD="1"/>
</file>

<file path=xl/ctrlProps/ctrlProp11.xml><?xml version="1.0" encoding="utf-8"?>
<formControlPr xmlns="http://schemas.microsoft.com/office/spreadsheetml/2009/9/main" objectType="CheckBox" fmlaLink="$B$76" lockText="1" noThreeD="1"/>
</file>

<file path=xl/ctrlProps/ctrlProp12.xml><?xml version="1.0" encoding="utf-8"?>
<formControlPr xmlns="http://schemas.microsoft.com/office/spreadsheetml/2009/9/main" objectType="CheckBox" fmlaLink="$B$84" lockText="1" noThreeD="1"/>
</file>

<file path=xl/ctrlProps/ctrlProp13.xml><?xml version="1.0" encoding="utf-8"?>
<formControlPr xmlns="http://schemas.microsoft.com/office/spreadsheetml/2009/9/main" objectType="CheckBox" fmlaLink="$B$67" lockText="1" noThreeD="1"/>
</file>

<file path=xl/ctrlProps/ctrlProp14.xml><?xml version="1.0" encoding="utf-8"?>
<formControlPr xmlns="http://schemas.microsoft.com/office/spreadsheetml/2009/9/main" objectType="CheckBox" fmlaLink="$B$28" lockText="1" noThreeD="1"/>
</file>

<file path=xl/ctrlProps/ctrlProp15.xml><?xml version="1.0" encoding="utf-8"?>
<formControlPr xmlns="http://schemas.microsoft.com/office/spreadsheetml/2009/9/main" objectType="CheckBox" fmlaLink="$B$29" lockText="1" noThreeD="1"/>
</file>

<file path=xl/ctrlProps/ctrlProp16.xml><?xml version="1.0" encoding="utf-8"?>
<formControlPr xmlns="http://schemas.microsoft.com/office/spreadsheetml/2009/9/main" objectType="CheckBox" fmlaLink="$B$30" lockText="1" noThreeD="1"/>
</file>

<file path=xl/ctrlProps/ctrlProp17.xml><?xml version="1.0" encoding="utf-8"?>
<formControlPr xmlns="http://schemas.microsoft.com/office/spreadsheetml/2009/9/main" objectType="CheckBox" fmlaLink="$B$31" lockText="1" noThreeD="1"/>
</file>

<file path=xl/ctrlProps/ctrlProp18.xml><?xml version="1.0" encoding="utf-8"?>
<formControlPr xmlns="http://schemas.microsoft.com/office/spreadsheetml/2009/9/main" objectType="CheckBox" fmlaLink="$B$32" lockText="1" noThreeD="1"/>
</file>

<file path=xl/ctrlProps/ctrlProp19.xml><?xml version="1.0" encoding="utf-8"?>
<formControlPr xmlns="http://schemas.microsoft.com/office/spreadsheetml/2009/9/main" objectType="CheckBox" fmlaLink="$B$33" lockText="1" noThreeD="1"/>
</file>

<file path=xl/ctrlProps/ctrlProp20.xml><?xml version="1.0" encoding="utf-8"?>
<formControlPr xmlns="http://schemas.microsoft.com/office/spreadsheetml/2009/9/main" objectType="CheckBox" fmlaLink="$B$35" lockText="1" noThreeD="1"/>
</file>

<file path=xl/ctrlProps/ctrlProp21.xml><?xml version="1.0" encoding="utf-8"?>
<formControlPr xmlns="http://schemas.microsoft.com/office/spreadsheetml/2009/9/main" objectType="CheckBox" fmlaLink="$B$36" lockText="1" noThreeD="1"/>
</file>

<file path=xl/ctrlProps/ctrlProp22.xml><?xml version="1.0" encoding="utf-8"?>
<formControlPr xmlns="http://schemas.microsoft.com/office/spreadsheetml/2009/9/main" objectType="CheckBox" fmlaLink="$B$41" lockText="1" noThreeD="1"/>
</file>

<file path=xl/ctrlProps/ctrlProp23.xml><?xml version="1.0" encoding="utf-8"?>
<formControlPr xmlns="http://schemas.microsoft.com/office/spreadsheetml/2009/9/main" objectType="CheckBox" fmlaLink="$B$42" lockText="1" noThreeD="1"/>
</file>

<file path=xl/ctrlProps/ctrlProp24.xml><?xml version="1.0" encoding="utf-8"?>
<formControlPr xmlns="http://schemas.microsoft.com/office/spreadsheetml/2009/9/main" objectType="CheckBox" fmlaLink="$B$43" lockText="1" noThreeD="1"/>
</file>

<file path=xl/ctrlProps/ctrlProp25.xml><?xml version="1.0" encoding="utf-8"?>
<formControlPr xmlns="http://schemas.microsoft.com/office/spreadsheetml/2009/9/main" objectType="CheckBox" fmlaLink="$B$54" lockText="1" noThreeD="1"/>
</file>

<file path=xl/ctrlProps/ctrlProp26.xml><?xml version="1.0" encoding="utf-8"?>
<formControlPr xmlns="http://schemas.microsoft.com/office/spreadsheetml/2009/9/main" objectType="CheckBox" fmlaLink="$B$59" lockText="1" noThreeD="1"/>
</file>

<file path=xl/ctrlProps/ctrlProp27.xml><?xml version="1.0" encoding="utf-8"?>
<formControlPr xmlns="http://schemas.microsoft.com/office/spreadsheetml/2009/9/main" objectType="CheckBox" fmlaLink="$B$56" lockText="1" noThreeD="1"/>
</file>

<file path=xl/ctrlProps/ctrlProp28.xml><?xml version="1.0" encoding="utf-8"?>
<formControlPr xmlns="http://schemas.microsoft.com/office/spreadsheetml/2009/9/main" objectType="CheckBox" fmlaLink="$B$57" lockText="1" noThreeD="1"/>
</file>

<file path=xl/ctrlProps/ctrlProp29.xml><?xml version="1.0" encoding="utf-8"?>
<formControlPr xmlns="http://schemas.microsoft.com/office/spreadsheetml/2009/9/main" objectType="CheckBox" fmlaLink="$B$58" lockText="1" noThreeD="1"/>
</file>

<file path=xl/ctrlProps/ctrlProp30.xml><?xml version="1.0" encoding="utf-8"?>
<formControlPr xmlns="http://schemas.microsoft.com/office/spreadsheetml/2009/9/main" objectType="CheckBox" fmlaLink="$B$67" lockText="1" noThreeD="1"/>
</file>

<file path=xl/ctrlProps/ctrlProp31.xml><?xml version="1.0" encoding="utf-8"?>
<formControlPr xmlns="http://schemas.microsoft.com/office/spreadsheetml/2009/9/main" objectType="CheckBox" fmlaLink="$B$37" lockText="1" noThreeD="1"/>
</file>

<file path=xl/ctrlProps/ctrlProp32.xml><?xml version="1.0" encoding="utf-8"?>
<formControlPr xmlns="http://schemas.microsoft.com/office/spreadsheetml/2009/9/main" objectType="CheckBox" fmlaLink="$B39" lockText="1" noThreeD="1"/>
</file>

<file path=xl/ctrlProps/ctrlProp33.xml><?xml version="1.0" encoding="utf-8"?>
<formControlPr xmlns="http://schemas.microsoft.com/office/spreadsheetml/2009/9/main" objectType="CheckBox" fmlaLink="$B$40" lockText="1" noThreeD="1"/>
</file>

<file path=xl/ctrlProps/ctrlProp34.xml><?xml version="1.0" encoding="utf-8"?>
<formControlPr xmlns="http://schemas.microsoft.com/office/spreadsheetml/2009/9/main" objectType="CheckBox" fmlaLink="$B$45" lockText="1" noThreeD="1"/>
</file>

<file path=xl/ctrlProps/ctrlProp35.xml><?xml version="1.0" encoding="utf-8"?>
<formControlPr xmlns="http://schemas.microsoft.com/office/spreadsheetml/2009/9/main" objectType="CheckBox" fmlaLink="$B$83" lockText="1" noThreeD="1"/>
</file>

<file path=xl/ctrlProps/ctrlProp36.xml><?xml version="1.0" encoding="utf-8"?>
<formControlPr xmlns="http://schemas.microsoft.com/office/spreadsheetml/2009/9/main" objectType="CheckBox" fmlaLink="$B$101" lockText="1" noThreeD="1"/>
</file>

<file path=xl/ctrlProps/ctrlProp37.xml><?xml version="1.0" encoding="utf-8"?>
<formControlPr xmlns="http://schemas.microsoft.com/office/spreadsheetml/2009/9/main" objectType="CheckBox" fmlaLink="$B$100" lockText="1" noThreeD="1"/>
</file>

<file path=xl/ctrlProps/ctrlProp38.xml><?xml version="1.0" encoding="utf-8"?>
<formControlPr xmlns="http://schemas.microsoft.com/office/spreadsheetml/2009/9/main" objectType="CheckBox" fmlaLink="$B$102" lockText="1" noThreeD="1"/>
</file>

<file path=xl/ctrlProps/ctrlProp39.xml><?xml version="1.0" encoding="utf-8"?>
<formControlPr xmlns="http://schemas.microsoft.com/office/spreadsheetml/2009/9/main" objectType="CheckBox" fmlaLink="$B$74" lockText="1" noThreeD="1"/>
</file>

<file path=xl/ctrlProps/ctrlProp40.xml><?xml version="1.0" encoding="utf-8"?>
<formControlPr xmlns="http://schemas.microsoft.com/office/spreadsheetml/2009/9/main" objectType="CheckBox" fmlaLink="$B$75" lockText="1" noThreeD="1"/>
</file>

<file path=xl/ctrlProps/ctrlProp41.xml><?xml version="1.0" encoding="utf-8"?>
<formControlPr xmlns="http://schemas.microsoft.com/office/spreadsheetml/2009/9/main" objectType="CheckBox" fmlaLink="$B$76" lockText="1" noThreeD="1"/>
</file>

<file path=xl/ctrlProps/ctrlProp42.xml><?xml version="1.0" encoding="utf-8"?>
<formControlPr xmlns="http://schemas.microsoft.com/office/spreadsheetml/2009/9/main" objectType="CheckBox" fmlaLink="$B$84" lockText="1" noThreeD="1"/>
</file>

<file path=xl/ctrlProps/ctrlProp43.xml><?xml version="1.0" encoding="utf-8"?>
<formControlPr xmlns="http://schemas.microsoft.com/office/spreadsheetml/2009/9/main" objectType="CheckBox" fmlaLink="$B$67" lockText="1" noThreeD="1"/>
</file>

<file path=xl/ctrlProps/ctrlProp44.xml><?xml version="1.0" encoding="utf-8"?>
<formControlPr xmlns="http://schemas.microsoft.com/office/spreadsheetml/2009/9/main" objectType="CheckBox" fmlaLink="$B$28" lockText="1" noThreeD="1"/>
</file>

<file path=xl/ctrlProps/ctrlProp45.xml><?xml version="1.0" encoding="utf-8"?>
<formControlPr xmlns="http://schemas.microsoft.com/office/spreadsheetml/2009/9/main" objectType="CheckBox" fmlaLink="$B$29" lockText="1" noThreeD="1"/>
</file>

<file path=xl/ctrlProps/ctrlProp46.xml><?xml version="1.0" encoding="utf-8"?>
<formControlPr xmlns="http://schemas.microsoft.com/office/spreadsheetml/2009/9/main" objectType="CheckBox" fmlaLink="$B$30" lockText="1" noThreeD="1"/>
</file>

<file path=xl/ctrlProps/ctrlProp47.xml><?xml version="1.0" encoding="utf-8"?>
<formControlPr xmlns="http://schemas.microsoft.com/office/spreadsheetml/2009/9/main" objectType="CheckBox" fmlaLink="$B$31" lockText="1" noThreeD="1"/>
</file>

<file path=xl/ctrlProps/ctrlProp48.xml><?xml version="1.0" encoding="utf-8"?>
<formControlPr xmlns="http://schemas.microsoft.com/office/spreadsheetml/2009/9/main" objectType="CheckBox" fmlaLink="$B$32" lockText="1" noThreeD="1"/>
</file>

<file path=xl/ctrlProps/ctrlProp49.xml><?xml version="1.0" encoding="utf-8"?>
<formControlPr xmlns="http://schemas.microsoft.com/office/spreadsheetml/2009/9/main" objectType="CheckBox" fmlaLink="$B$33" lockText="1" noThreeD="1"/>
</file>

<file path=xl/ctrlProps/ctrlProp50.xml><?xml version="1.0" encoding="utf-8"?>
<formControlPr xmlns="http://schemas.microsoft.com/office/spreadsheetml/2009/9/main" objectType="CheckBox" fmlaLink="$B$35" lockText="1" noThreeD="1"/>
</file>

<file path=xl/ctrlProps/ctrlProp51.xml><?xml version="1.0" encoding="utf-8"?>
<formControlPr xmlns="http://schemas.microsoft.com/office/spreadsheetml/2009/9/main" objectType="CheckBox" fmlaLink="$B$36" lockText="1" noThreeD="1"/>
</file>

<file path=xl/ctrlProps/ctrlProp52.xml><?xml version="1.0" encoding="utf-8"?>
<formControlPr xmlns="http://schemas.microsoft.com/office/spreadsheetml/2009/9/main" objectType="CheckBox" fmlaLink="$B$41" lockText="1" noThreeD="1"/>
</file>

<file path=xl/ctrlProps/ctrlProp53.xml><?xml version="1.0" encoding="utf-8"?>
<formControlPr xmlns="http://schemas.microsoft.com/office/spreadsheetml/2009/9/main" objectType="CheckBox" fmlaLink="$B$42" lockText="1" noThreeD="1"/>
</file>

<file path=xl/ctrlProps/ctrlProp54.xml><?xml version="1.0" encoding="utf-8"?>
<formControlPr xmlns="http://schemas.microsoft.com/office/spreadsheetml/2009/9/main" objectType="CheckBox" fmlaLink="$B$43" lockText="1" noThreeD="1"/>
</file>

<file path=xl/ctrlProps/ctrlProp55.xml><?xml version="1.0" encoding="utf-8"?>
<formControlPr xmlns="http://schemas.microsoft.com/office/spreadsheetml/2009/9/main" objectType="CheckBox" fmlaLink="$B$54" lockText="1" noThreeD="1"/>
</file>

<file path=xl/ctrlProps/ctrlProp56.xml><?xml version="1.0" encoding="utf-8"?>
<formControlPr xmlns="http://schemas.microsoft.com/office/spreadsheetml/2009/9/main" objectType="CheckBox" fmlaLink="$B$59" lockText="1" noThreeD="1"/>
</file>

<file path=xl/ctrlProps/ctrlProp57.xml><?xml version="1.0" encoding="utf-8"?>
<formControlPr xmlns="http://schemas.microsoft.com/office/spreadsheetml/2009/9/main" objectType="CheckBox" fmlaLink="$B$56" lockText="1" noThreeD="1"/>
</file>

<file path=xl/ctrlProps/ctrlProp58.xml><?xml version="1.0" encoding="utf-8"?>
<formControlPr xmlns="http://schemas.microsoft.com/office/spreadsheetml/2009/9/main" objectType="CheckBox" fmlaLink="$B$57" lockText="1" noThreeD="1"/>
</file>

<file path=xl/ctrlProps/ctrlProp59.xml><?xml version="1.0" encoding="utf-8"?>
<formControlPr xmlns="http://schemas.microsoft.com/office/spreadsheetml/2009/9/main" objectType="CheckBox" fmlaLink="$B$58" lockText="1" noThreeD="1"/>
</file>

<file path=xl/ctrlProps/ctrlProp60.xml><?xml version="1.0" encoding="utf-8"?>
<formControlPr xmlns="http://schemas.microsoft.com/office/spreadsheetml/2009/9/main" objectType="CheckBox" fmlaLink="$B$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120934</xdr:colOff>
      <xdr:row>1</xdr:row>
      <xdr:rowOff>388429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38100</xdr:colOff>
      <xdr:row>10</xdr:row>
      <xdr:rowOff>10604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17482"/>
        <a:stretch/>
      </xdr:blipFill>
      <xdr:spPr>
        <a:xfrm>
          <a:off x="0" y="0"/>
          <a:ext cx="8753475" cy="2125154"/>
        </a:xfrm>
        <a:prstGeom prst="rect">
          <a:avLst/>
        </a:prstGeom>
        <a:solidFill>
          <a:schemeClr val="bg1"/>
        </a:solidFill>
        <a:ln w="9525" cmpd="sng">
          <a:noFill/>
        </a:ln>
      </xdr:spPr>
    </xdr:pic>
    <xdr:clientData/>
  </xdr:twoCellAnchor>
  <xdr:twoCellAnchor editAs="oneCell">
    <xdr:from>
      <xdr:col>9</xdr:col>
      <xdr:colOff>387352</xdr:colOff>
      <xdr:row>7</xdr:row>
      <xdr:rowOff>4595</xdr:rowOff>
    </xdr:from>
    <xdr:to>
      <xdr:col>13</xdr:col>
      <xdr:colOff>542926</xdr:colOff>
      <xdr:row>9</xdr:row>
      <xdr:rowOff>84709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2577" y="1366670"/>
          <a:ext cx="2555874" cy="632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323850</xdr:colOff>
      <xdr:row>9</xdr:row>
      <xdr:rowOff>474154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r="18021"/>
        <a:stretch/>
      </xdr:blipFill>
      <xdr:spPr>
        <a:xfrm>
          <a:off x="0" y="0"/>
          <a:ext cx="8696325" cy="2102929"/>
        </a:xfrm>
        <a:prstGeom prst="rect">
          <a:avLst/>
        </a:prstGeom>
        <a:solidFill>
          <a:schemeClr val="bg1"/>
        </a:solidFill>
        <a:ln w="9525" cmpd="sng">
          <a:noFill/>
        </a:ln>
      </xdr:spPr>
    </xdr:pic>
    <xdr:clientData/>
  </xdr:twoCellAnchor>
  <xdr:twoCellAnchor editAs="oneCell">
    <xdr:from>
      <xdr:col>6</xdr:col>
      <xdr:colOff>92075</xdr:colOff>
      <xdr:row>7</xdr:row>
      <xdr:rowOff>158750</xdr:rowOff>
    </xdr:from>
    <xdr:to>
      <xdr:col>10</xdr:col>
      <xdr:colOff>590549</xdr:colOff>
      <xdr:row>9</xdr:row>
      <xdr:rowOff>426189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900" y="1425575"/>
          <a:ext cx="2546349" cy="629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36</xdr:row>
          <xdr:rowOff>177800</xdr:rowOff>
        </xdr:from>
        <xdr:to>
          <xdr:col>5</xdr:col>
          <xdr:colOff>292100</xdr:colOff>
          <xdr:row>36</xdr:row>
          <xdr:rowOff>381000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30F709E0-BFF6-45C5-BCD3-690D94000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177800</xdr:rowOff>
        </xdr:from>
        <xdr:to>
          <xdr:col>5</xdr:col>
          <xdr:colOff>292100</xdr:colOff>
          <xdr:row>38</xdr:row>
          <xdr:rowOff>381000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84C47514-FB40-4C28-A5A2-56A40FA1E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177800</xdr:rowOff>
        </xdr:from>
        <xdr:to>
          <xdr:col>5</xdr:col>
          <xdr:colOff>273050</xdr:colOff>
          <xdr:row>39</xdr:row>
          <xdr:rowOff>381000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A2FFF321-9960-4C26-AE5C-565D3A006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139700</xdr:rowOff>
        </xdr:from>
        <xdr:to>
          <xdr:col>5</xdr:col>
          <xdr:colOff>254000</xdr:colOff>
          <xdr:row>44</xdr:row>
          <xdr:rowOff>342900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1D8DFDFC-A1DD-41A5-A6BE-DBCAD5300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82</xdr:row>
          <xdr:rowOff>177800</xdr:rowOff>
        </xdr:from>
        <xdr:to>
          <xdr:col>5</xdr:col>
          <xdr:colOff>292100</xdr:colOff>
          <xdr:row>82</xdr:row>
          <xdr:rowOff>381000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B5243369-F3D5-4F4D-8CCF-0CE1B45B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100</xdr:row>
          <xdr:rowOff>177800</xdr:rowOff>
        </xdr:from>
        <xdr:to>
          <xdr:col>5</xdr:col>
          <xdr:colOff>292100</xdr:colOff>
          <xdr:row>100</xdr:row>
          <xdr:rowOff>381000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80850F3C-E2A1-42A8-99C5-2717AD8B6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99</xdr:row>
          <xdr:rowOff>177800</xdr:rowOff>
        </xdr:from>
        <xdr:to>
          <xdr:col>5</xdr:col>
          <xdr:colOff>292100</xdr:colOff>
          <xdr:row>99</xdr:row>
          <xdr:rowOff>381000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41A9F7D5-41D2-433C-B901-E7D3A56E3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101</xdr:row>
          <xdr:rowOff>177800</xdr:rowOff>
        </xdr:from>
        <xdr:to>
          <xdr:col>5</xdr:col>
          <xdr:colOff>292100</xdr:colOff>
          <xdr:row>101</xdr:row>
          <xdr:rowOff>381000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77AEE6C7-E1E0-44F2-8D9A-417096FD8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73</xdr:row>
          <xdr:rowOff>177800</xdr:rowOff>
        </xdr:from>
        <xdr:to>
          <xdr:col>5</xdr:col>
          <xdr:colOff>292100</xdr:colOff>
          <xdr:row>73</xdr:row>
          <xdr:rowOff>381000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B71A8F5B-1E9A-4471-AC60-46448A7B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177800</xdr:rowOff>
        </xdr:from>
        <xdr:to>
          <xdr:col>5</xdr:col>
          <xdr:colOff>292100</xdr:colOff>
          <xdr:row>74</xdr:row>
          <xdr:rowOff>381000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F5FE2AB2-1B48-4909-A6E3-7277102DD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177800</xdr:rowOff>
        </xdr:from>
        <xdr:to>
          <xdr:col>5</xdr:col>
          <xdr:colOff>292100</xdr:colOff>
          <xdr:row>75</xdr:row>
          <xdr:rowOff>381000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F07092F8-6D49-4228-AA50-FE950622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83</xdr:row>
          <xdr:rowOff>177800</xdr:rowOff>
        </xdr:from>
        <xdr:to>
          <xdr:col>5</xdr:col>
          <xdr:colOff>292100</xdr:colOff>
          <xdr:row>83</xdr:row>
          <xdr:rowOff>381000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45F7BA7F-0A3B-4789-B08D-2574DD08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177800</xdr:rowOff>
        </xdr:from>
        <xdr:to>
          <xdr:col>5</xdr:col>
          <xdr:colOff>292100</xdr:colOff>
          <xdr:row>66</xdr:row>
          <xdr:rowOff>381000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BB3727DA-E886-4567-802F-CFC99F587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177800</xdr:rowOff>
        </xdr:from>
        <xdr:to>
          <xdr:col>5</xdr:col>
          <xdr:colOff>292100</xdr:colOff>
          <xdr:row>27</xdr:row>
          <xdr:rowOff>381000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32C7D40D-D62B-44C8-9F5C-B0DDC37DA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177800</xdr:rowOff>
        </xdr:from>
        <xdr:to>
          <xdr:col>5</xdr:col>
          <xdr:colOff>292100</xdr:colOff>
          <xdr:row>28</xdr:row>
          <xdr:rowOff>381000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720C28B6-4B43-4C89-8FBC-73E139C55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177800</xdr:rowOff>
        </xdr:from>
        <xdr:to>
          <xdr:col>5</xdr:col>
          <xdr:colOff>292100</xdr:colOff>
          <xdr:row>29</xdr:row>
          <xdr:rowOff>381000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1ABB07BF-6CBE-4054-ACA7-323CE9B7B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177800</xdr:rowOff>
        </xdr:from>
        <xdr:to>
          <xdr:col>5</xdr:col>
          <xdr:colOff>292100</xdr:colOff>
          <xdr:row>30</xdr:row>
          <xdr:rowOff>381000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48F77017-D4B4-47D0-B5F0-CB19B003A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177800</xdr:rowOff>
        </xdr:from>
        <xdr:to>
          <xdr:col>5</xdr:col>
          <xdr:colOff>292100</xdr:colOff>
          <xdr:row>31</xdr:row>
          <xdr:rowOff>381000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2EE466EF-7DEF-43AD-8F8E-B35372B8D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177800</xdr:rowOff>
        </xdr:from>
        <xdr:to>
          <xdr:col>5</xdr:col>
          <xdr:colOff>292100</xdr:colOff>
          <xdr:row>32</xdr:row>
          <xdr:rowOff>381000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D9CDE670-2D43-494A-B6C5-CDA24D6E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177800</xdr:rowOff>
        </xdr:from>
        <xdr:to>
          <xdr:col>5</xdr:col>
          <xdr:colOff>292100</xdr:colOff>
          <xdr:row>34</xdr:row>
          <xdr:rowOff>381000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999AEEA9-B4FA-488A-843C-9EAA805BB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35</xdr:row>
          <xdr:rowOff>177800</xdr:rowOff>
        </xdr:from>
        <xdr:to>
          <xdr:col>5</xdr:col>
          <xdr:colOff>292100</xdr:colOff>
          <xdr:row>35</xdr:row>
          <xdr:rowOff>381000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A1A40FDC-674D-4AE6-A998-E0A399154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177800</xdr:rowOff>
        </xdr:from>
        <xdr:to>
          <xdr:col>5</xdr:col>
          <xdr:colOff>292100</xdr:colOff>
          <xdr:row>40</xdr:row>
          <xdr:rowOff>381000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4D35885C-94E9-484F-8B68-7ED289291D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177800</xdr:rowOff>
        </xdr:from>
        <xdr:to>
          <xdr:col>5</xdr:col>
          <xdr:colOff>292100</xdr:colOff>
          <xdr:row>41</xdr:row>
          <xdr:rowOff>381000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657F18AE-3D45-44C6-9FA2-74883E992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42</xdr:row>
          <xdr:rowOff>177800</xdr:rowOff>
        </xdr:from>
        <xdr:to>
          <xdr:col>5</xdr:col>
          <xdr:colOff>292100</xdr:colOff>
          <xdr:row>42</xdr:row>
          <xdr:rowOff>381000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F9D496AD-EA20-4DD7-BD6B-FD170F107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139700</xdr:rowOff>
        </xdr:from>
        <xdr:to>
          <xdr:col>5</xdr:col>
          <xdr:colOff>254000</xdr:colOff>
          <xdr:row>53</xdr:row>
          <xdr:rowOff>342900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51864039-7CEB-4B62-B06E-74E2380134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139700</xdr:rowOff>
        </xdr:from>
        <xdr:to>
          <xdr:col>5</xdr:col>
          <xdr:colOff>254000</xdr:colOff>
          <xdr:row>58</xdr:row>
          <xdr:rowOff>342900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F98E6682-1C18-407A-94EA-DDD61CA22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139700</xdr:rowOff>
        </xdr:from>
        <xdr:to>
          <xdr:col>5</xdr:col>
          <xdr:colOff>254000</xdr:colOff>
          <xdr:row>55</xdr:row>
          <xdr:rowOff>342900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1A9AD24F-4348-443B-9CED-5F5FF8BF9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139700</xdr:rowOff>
        </xdr:from>
        <xdr:to>
          <xdr:col>5</xdr:col>
          <xdr:colOff>254000</xdr:colOff>
          <xdr:row>56</xdr:row>
          <xdr:rowOff>342900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CB8C059B-EAB6-4EC1-98C0-581D3C368C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139700</xdr:rowOff>
        </xdr:from>
        <xdr:to>
          <xdr:col>5</xdr:col>
          <xdr:colOff>254000</xdr:colOff>
          <xdr:row>57</xdr:row>
          <xdr:rowOff>342900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E94873F2-2651-44DA-AD88-071854F8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177800</xdr:rowOff>
        </xdr:from>
        <xdr:to>
          <xdr:col>5</xdr:col>
          <xdr:colOff>292100</xdr:colOff>
          <xdr:row>66</xdr:row>
          <xdr:rowOff>381000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48756806-7D0E-4B50-B4F6-3963A9A3F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36</xdr:row>
          <xdr:rowOff>177800</xdr:rowOff>
        </xdr:from>
        <xdr:to>
          <xdr:col>5</xdr:col>
          <xdr:colOff>298450</xdr:colOff>
          <xdr:row>36</xdr:row>
          <xdr:rowOff>381000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177800</xdr:rowOff>
        </xdr:from>
        <xdr:to>
          <xdr:col>5</xdr:col>
          <xdr:colOff>298450</xdr:colOff>
          <xdr:row>38</xdr:row>
          <xdr:rowOff>381000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177800</xdr:rowOff>
        </xdr:from>
        <xdr:to>
          <xdr:col>5</xdr:col>
          <xdr:colOff>279400</xdr:colOff>
          <xdr:row>39</xdr:row>
          <xdr:rowOff>381000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139700</xdr:rowOff>
        </xdr:from>
        <xdr:to>
          <xdr:col>5</xdr:col>
          <xdr:colOff>260350</xdr:colOff>
          <xdr:row>44</xdr:row>
          <xdr:rowOff>342900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82</xdr:row>
          <xdr:rowOff>177800</xdr:rowOff>
        </xdr:from>
        <xdr:to>
          <xdr:col>5</xdr:col>
          <xdr:colOff>292100</xdr:colOff>
          <xdr:row>82</xdr:row>
          <xdr:rowOff>381000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5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100</xdr:row>
          <xdr:rowOff>177800</xdr:rowOff>
        </xdr:from>
        <xdr:to>
          <xdr:col>5</xdr:col>
          <xdr:colOff>292100</xdr:colOff>
          <xdr:row>100</xdr:row>
          <xdr:rowOff>381000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99</xdr:row>
          <xdr:rowOff>177800</xdr:rowOff>
        </xdr:from>
        <xdr:to>
          <xdr:col>5</xdr:col>
          <xdr:colOff>292100</xdr:colOff>
          <xdr:row>99</xdr:row>
          <xdr:rowOff>381000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101</xdr:row>
          <xdr:rowOff>177800</xdr:rowOff>
        </xdr:from>
        <xdr:to>
          <xdr:col>5</xdr:col>
          <xdr:colOff>292100</xdr:colOff>
          <xdr:row>101</xdr:row>
          <xdr:rowOff>381000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5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73</xdr:row>
          <xdr:rowOff>177800</xdr:rowOff>
        </xdr:from>
        <xdr:to>
          <xdr:col>5</xdr:col>
          <xdr:colOff>292100</xdr:colOff>
          <xdr:row>73</xdr:row>
          <xdr:rowOff>381000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5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177800</xdr:rowOff>
        </xdr:from>
        <xdr:to>
          <xdr:col>5</xdr:col>
          <xdr:colOff>292100</xdr:colOff>
          <xdr:row>74</xdr:row>
          <xdr:rowOff>381000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5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177800</xdr:rowOff>
        </xdr:from>
        <xdr:to>
          <xdr:col>5</xdr:col>
          <xdr:colOff>292100</xdr:colOff>
          <xdr:row>75</xdr:row>
          <xdr:rowOff>381000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5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83</xdr:row>
          <xdr:rowOff>177800</xdr:rowOff>
        </xdr:from>
        <xdr:to>
          <xdr:col>5</xdr:col>
          <xdr:colOff>292100</xdr:colOff>
          <xdr:row>83</xdr:row>
          <xdr:rowOff>381000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5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177800</xdr:rowOff>
        </xdr:from>
        <xdr:to>
          <xdr:col>5</xdr:col>
          <xdr:colOff>292100</xdr:colOff>
          <xdr:row>66</xdr:row>
          <xdr:rowOff>381000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5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177800</xdr:rowOff>
        </xdr:from>
        <xdr:to>
          <xdr:col>5</xdr:col>
          <xdr:colOff>298450</xdr:colOff>
          <xdr:row>27</xdr:row>
          <xdr:rowOff>381000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5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177800</xdr:rowOff>
        </xdr:from>
        <xdr:to>
          <xdr:col>5</xdr:col>
          <xdr:colOff>298450</xdr:colOff>
          <xdr:row>28</xdr:row>
          <xdr:rowOff>381000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5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177800</xdr:rowOff>
        </xdr:from>
        <xdr:to>
          <xdr:col>5</xdr:col>
          <xdr:colOff>298450</xdr:colOff>
          <xdr:row>29</xdr:row>
          <xdr:rowOff>381000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5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177800</xdr:rowOff>
        </xdr:from>
        <xdr:to>
          <xdr:col>5</xdr:col>
          <xdr:colOff>298450</xdr:colOff>
          <xdr:row>30</xdr:row>
          <xdr:rowOff>381000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5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177800</xdr:rowOff>
        </xdr:from>
        <xdr:to>
          <xdr:col>5</xdr:col>
          <xdr:colOff>298450</xdr:colOff>
          <xdr:row>31</xdr:row>
          <xdr:rowOff>381000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5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177800</xdr:rowOff>
        </xdr:from>
        <xdr:to>
          <xdr:col>5</xdr:col>
          <xdr:colOff>298450</xdr:colOff>
          <xdr:row>32</xdr:row>
          <xdr:rowOff>381000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5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177800</xdr:rowOff>
        </xdr:from>
        <xdr:to>
          <xdr:col>5</xdr:col>
          <xdr:colOff>298450</xdr:colOff>
          <xdr:row>34</xdr:row>
          <xdr:rowOff>381000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5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35</xdr:row>
          <xdr:rowOff>177800</xdr:rowOff>
        </xdr:from>
        <xdr:to>
          <xdr:col>5</xdr:col>
          <xdr:colOff>298450</xdr:colOff>
          <xdr:row>35</xdr:row>
          <xdr:rowOff>381000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5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177800</xdr:rowOff>
        </xdr:from>
        <xdr:to>
          <xdr:col>5</xdr:col>
          <xdr:colOff>298450</xdr:colOff>
          <xdr:row>40</xdr:row>
          <xdr:rowOff>381000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5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177800</xdr:rowOff>
        </xdr:from>
        <xdr:to>
          <xdr:col>5</xdr:col>
          <xdr:colOff>298450</xdr:colOff>
          <xdr:row>41</xdr:row>
          <xdr:rowOff>381000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5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42</xdr:row>
          <xdr:rowOff>177800</xdr:rowOff>
        </xdr:from>
        <xdr:to>
          <xdr:col>5</xdr:col>
          <xdr:colOff>298450</xdr:colOff>
          <xdr:row>42</xdr:row>
          <xdr:rowOff>381000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5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139700</xdr:rowOff>
        </xdr:from>
        <xdr:to>
          <xdr:col>5</xdr:col>
          <xdr:colOff>254000</xdr:colOff>
          <xdr:row>53</xdr:row>
          <xdr:rowOff>342900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5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139700</xdr:rowOff>
        </xdr:from>
        <xdr:to>
          <xdr:col>5</xdr:col>
          <xdr:colOff>254000</xdr:colOff>
          <xdr:row>58</xdr:row>
          <xdr:rowOff>342900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5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139700</xdr:rowOff>
        </xdr:from>
        <xdr:to>
          <xdr:col>5</xdr:col>
          <xdr:colOff>254000</xdr:colOff>
          <xdr:row>55</xdr:row>
          <xdr:rowOff>342900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5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139700</xdr:rowOff>
        </xdr:from>
        <xdr:to>
          <xdr:col>5</xdr:col>
          <xdr:colOff>254000</xdr:colOff>
          <xdr:row>56</xdr:row>
          <xdr:rowOff>342900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5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139700</xdr:rowOff>
        </xdr:from>
        <xdr:to>
          <xdr:col>5</xdr:col>
          <xdr:colOff>254000</xdr:colOff>
          <xdr:row>57</xdr:row>
          <xdr:rowOff>342900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5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177800</xdr:rowOff>
        </xdr:from>
        <xdr:to>
          <xdr:col>5</xdr:col>
          <xdr:colOff>292100</xdr:colOff>
          <xdr:row>66</xdr:row>
          <xdr:rowOff>381000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5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yd-data\greenstar\GS%20Custom\03%20Pilot\01%20Tool%20Development\05%20Excel\Excel%20-%20Calculators\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Input"/>
      <sheetName val="Green Star"/>
      <sheetName val="Introduction"/>
      <sheetName val="Disclaimer"/>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Green Star Design &amp; As Built">
  <a:themeElements>
    <a:clrScheme name="Design &amp; As Built">
      <a:dk1>
        <a:srgbClr val="3F4450"/>
      </a:dk1>
      <a:lt1>
        <a:srgbClr val="FFFFFF"/>
      </a:lt1>
      <a:dk2>
        <a:srgbClr val="1E3863"/>
      </a:dk2>
      <a:lt2>
        <a:srgbClr val="FFFFFF"/>
      </a:lt2>
      <a:accent1>
        <a:srgbClr val="1E3863"/>
      </a:accent1>
      <a:accent2>
        <a:srgbClr val="455277"/>
      </a:accent2>
      <a:accent3>
        <a:srgbClr val="8F9CB1"/>
      </a:accent3>
      <a:accent4>
        <a:srgbClr val="3F4450"/>
      </a:accent4>
      <a:accent5>
        <a:srgbClr val="9EA1A6"/>
      </a:accent5>
      <a:accent6>
        <a:srgbClr val="C4C6C9"/>
      </a:accent6>
      <a:hlink>
        <a:srgbClr val="1E3863"/>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omments" Target="../comments2.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4"/>
  <sheetViews>
    <sheetView showGridLines="0" showRowColHeaders="0" zoomScaleNormal="100" workbookViewId="0">
      <selection activeCell="A4" sqref="A3:F5"/>
    </sheetView>
  </sheetViews>
  <sheetFormatPr defaultColWidth="7.83203125" defaultRowHeight="12.5"/>
  <cols>
    <col min="1" max="1" width="3.5" style="21" customWidth="1"/>
    <col min="2" max="2" width="102.58203125" style="21" customWidth="1"/>
    <col min="3" max="16384" width="7.83203125" style="21"/>
  </cols>
  <sheetData>
    <row r="1" spans="1:6" ht="141.75" customHeight="1"/>
    <row r="2" spans="1:6" ht="30.5">
      <c r="B2" s="227"/>
      <c r="C2" s="228"/>
      <c r="D2" s="228"/>
      <c r="E2" s="11"/>
    </row>
    <row r="3" spans="1:6" ht="33.75" customHeight="1">
      <c r="A3" s="230" t="s">
        <v>74</v>
      </c>
      <c r="B3" s="230"/>
      <c r="C3" s="230"/>
      <c r="D3" s="230"/>
      <c r="E3" s="230"/>
      <c r="F3" s="230"/>
    </row>
    <row r="4" spans="1:6" ht="409.5" customHeight="1">
      <c r="A4" s="229" t="s">
        <v>254</v>
      </c>
      <c r="B4" s="229"/>
      <c r="C4" s="229"/>
      <c r="D4" s="229"/>
      <c r="E4" s="229"/>
      <c r="F4" s="229"/>
    </row>
    <row r="5" spans="1:6" ht="300" customHeight="1">
      <c r="B5" s="137" t="s">
        <v>253</v>
      </c>
    </row>
    <row r="6" spans="1:6" ht="13.5">
      <c r="B6" s="24"/>
    </row>
    <row r="7" spans="1:6" ht="13.5">
      <c r="B7" s="24"/>
    </row>
    <row r="8" spans="1:6" ht="13.5">
      <c r="B8" s="24"/>
    </row>
    <row r="9" spans="1:6" ht="13.5">
      <c r="B9" s="24"/>
    </row>
    <row r="10" spans="1:6" ht="13.5">
      <c r="B10" s="24"/>
    </row>
    <row r="11" spans="1:6" ht="13.5">
      <c r="B11" s="24"/>
    </row>
    <row r="12" spans="1:6" ht="13.5">
      <c r="B12" s="24"/>
    </row>
    <row r="13" spans="1:6" ht="13.5">
      <c r="B13" s="24"/>
    </row>
    <row r="14" spans="1:6" ht="13.5">
      <c r="B14" s="24"/>
    </row>
    <row r="15" spans="1:6" ht="13.5">
      <c r="B15" s="24"/>
    </row>
    <row r="16" spans="1:6" ht="13.5">
      <c r="B16" s="24"/>
    </row>
    <row r="17" spans="2:2" ht="13.5">
      <c r="B17" s="24"/>
    </row>
    <row r="18" spans="2:2" ht="13.5">
      <c r="B18" s="24"/>
    </row>
    <row r="19" spans="2:2" ht="13.5">
      <c r="B19" s="25"/>
    </row>
    <row r="20" spans="2:2" ht="13.5">
      <c r="B20" s="24"/>
    </row>
    <row r="21" spans="2:2" ht="13.5">
      <c r="B21" s="25"/>
    </row>
    <row r="22" spans="2:2" ht="13.5">
      <c r="B22" s="24"/>
    </row>
    <row r="23" spans="2:2" ht="13.5">
      <c r="B23" s="25"/>
    </row>
    <row r="24" spans="2:2" ht="13.5">
      <c r="B24" s="25"/>
    </row>
    <row r="25" spans="2:2" ht="13.5">
      <c r="B25" s="25"/>
    </row>
    <row r="26" spans="2:2" ht="13.5">
      <c r="B26" s="25"/>
    </row>
    <row r="27" spans="2:2">
      <c r="B27" s="22"/>
    </row>
    <row r="28" spans="2:2">
      <c r="B28" s="22"/>
    </row>
    <row r="29" spans="2:2">
      <c r="B29" s="22"/>
    </row>
    <row r="34" spans="3:3">
      <c r="C34" s="23"/>
    </row>
  </sheetData>
  <sheetProtection password="833F" sheet="1" objects="1" scenarios="1" selectLockedCells="1" selectUnlockedCells="1"/>
  <customSheetViews>
    <customSheetView guid="{5013EB9C-19BB-466B-9CDC-5A3743C1EB5F}" showGridLines="0" showRowCol="0" fitToPage="1">
      <selection activeCell="E7" sqref="E7"/>
      <pageMargins left="0.70866141732283472" right="0.70866141732283472" top="0.74803149606299213" bottom="0.74803149606299213" header="0.31496062992125984" footer="0.31496062992125984"/>
      <pageSetup paperSize="9" scale="75" orientation="portrait" horizontalDpi="1200" verticalDpi="1200" r:id="rId1"/>
    </customSheetView>
  </customSheetViews>
  <mergeCells count="3">
    <mergeCell ref="B2:D2"/>
    <mergeCell ref="A4:F4"/>
    <mergeCell ref="A3:F3"/>
  </mergeCells>
  <pageMargins left="0.70866141732283472" right="0.70866141732283472" top="0.74803149606299213" bottom="0.74803149606299213" header="0.31496062992125984" footer="0.31496062992125984"/>
  <pageSetup paperSize="9" scale="7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6"/>
  <sheetViews>
    <sheetView showGridLines="0" showRowColHeaders="0" zoomScaleNormal="100" workbookViewId="0">
      <selection activeCell="P10" sqref="P10"/>
    </sheetView>
  </sheetViews>
  <sheetFormatPr defaultColWidth="7.83203125" defaultRowHeight="12.5"/>
  <cols>
    <col min="1" max="1" width="3.33203125" style="3" customWidth="1"/>
    <col min="2" max="2" width="17.6640625" style="3" bestFit="1" customWidth="1"/>
    <col min="3" max="3" width="16" style="3" bestFit="1" customWidth="1"/>
    <col min="4" max="4" width="18.08203125" style="3" bestFit="1" customWidth="1"/>
    <col min="5" max="5" width="7.83203125" style="3"/>
    <col min="6" max="6" width="11.83203125" style="3" customWidth="1"/>
    <col min="7" max="16384" width="7.83203125" style="3"/>
  </cols>
  <sheetData>
    <row r="1" spans="1:14" ht="30.5">
      <c r="B1" s="231"/>
      <c r="C1" s="232"/>
      <c r="D1" s="232"/>
    </row>
    <row r="9" spans="1:14" ht="30.5">
      <c r="B9" s="227"/>
      <c r="C9" s="228"/>
      <c r="D9" s="228"/>
    </row>
    <row r="10" spans="1:14" ht="15.75" customHeight="1">
      <c r="A10" s="4"/>
      <c r="C10" s="9"/>
      <c r="D10" s="11"/>
      <c r="E10" s="10"/>
      <c r="F10" s="9"/>
    </row>
    <row r="11" spans="1:14" ht="13.5" customHeight="1">
      <c r="A11" s="233" t="s">
        <v>206</v>
      </c>
      <c r="B11" s="233"/>
      <c r="C11" s="233"/>
      <c r="D11" s="233"/>
      <c r="E11" s="233"/>
      <c r="F11" s="233"/>
      <c r="G11" s="233"/>
      <c r="H11" s="233"/>
      <c r="I11" s="233"/>
      <c r="J11" s="233"/>
      <c r="K11" s="233"/>
      <c r="L11" s="233"/>
      <c r="M11" s="233"/>
      <c r="N11" s="233"/>
    </row>
    <row r="12" spans="1:14" ht="13.5" customHeight="1">
      <c r="A12" s="233"/>
      <c r="B12" s="233"/>
      <c r="C12" s="233"/>
      <c r="D12" s="233"/>
      <c r="E12" s="233"/>
      <c r="F12" s="233"/>
      <c r="G12" s="233"/>
      <c r="H12" s="233"/>
      <c r="I12" s="233"/>
      <c r="J12" s="233"/>
      <c r="K12" s="233"/>
      <c r="L12" s="233"/>
      <c r="M12" s="233"/>
      <c r="N12" s="233"/>
    </row>
    <row r="13" spans="1:14" ht="13.5" customHeight="1">
      <c r="A13" s="233"/>
      <c r="B13" s="233"/>
      <c r="C13" s="233"/>
      <c r="D13" s="233"/>
      <c r="E13" s="233"/>
      <c r="F13" s="233"/>
      <c r="G13" s="233"/>
      <c r="H13" s="233"/>
      <c r="I13" s="233"/>
      <c r="J13" s="233"/>
      <c r="K13" s="233"/>
      <c r="L13" s="233"/>
      <c r="M13" s="233"/>
      <c r="N13" s="233"/>
    </row>
    <row r="14" spans="1:14" ht="13.5" customHeight="1">
      <c r="A14" s="233"/>
      <c r="B14" s="233"/>
      <c r="C14" s="233"/>
      <c r="D14" s="233"/>
      <c r="E14" s="233"/>
      <c r="F14" s="233"/>
      <c r="G14" s="233"/>
      <c r="H14" s="233"/>
      <c r="I14" s="233"/>
      <c r="J14" s="233"/>
      <c r="K14" s="233"/>
      <c r="L14" s="233"/>
      <c r="M14" s="233"/>
      <c r="N14" s="233"/>
    </row>
    <row r="15" spans="1:14" ht="14.25" customHeight="1">
      <c r="A15" s="233"/>
      <c r="B15" s="233"/>
      <c r="C15" s="233"/>
      <c r="D15" s="233"/>
      <c r="E15" s="233"/>
      <c r="F15" s="233"/>
      <c r="G15" s="233"/>
      <c r="H15" s="233"/>
      <c r="I15" s="233"/>
      <c r="J15" s="233"/>
      <c r="K15" s="233"/>
      <c r="L15" s="233"/>
      <c r="M15" s="233"/>
      <c r="N15" s="233"/>
    </row>
    <row r="16" spans="1:14">
      <c r="B16" s="126"/>
      <c r="C16" s="126"/>
      <c r="D16" s="126"/>
      <c r="E16" s="39"/>
      <c r="F16" s="39"/>
    </row>
    <row r="17" spans="1:14" ht="33.75" customHeight="1">
      <c r="A17" s="234" t="s">
        <v>169</v>
      </c>
      <c r="B17" s="234"/>
      <c r="C17" s="234"/>
      <c r="D17" s="234"/>
      <c r="E17" s="234"/>
      <c r="F17" s="234"/>
      <c r="G17" s="234"/>
      <c r="H17" s="234"/>
      <c r="I17" s="234"/>
      <c r="J17" s="234"/>
      <c r="K17" s="234"/>
      <c r="L17" s="234"/>
      <c r="M17" s="234"/>
      <c r="N17" s="234"/>
    </row>
    <row r="18" spans="1:14" s="68" customFormat="1" ht="22.5" customHeight="1">
      <c r="B18" s="217"/>
      <c r="C18" s="218"/>
      <c r="D18" s="218"/>
      <c r="E18" s="69"/>
      <c r="F18" s="69"/>
    </row>
    <row r="19" spans="1:14" ht="22.5" customHeight="1">
      <c r="A19" s="235"/>
      <c r="B19" s="235"/>
      <c r="C19" s="219" t="s">
        <v>207</v>
      </c>
      <c r="D19" s="235" t="s">
        <v>208</v>
      </c>
      <c r="E19" s="235"/>
      <c r="F19" s="235"/>
      <c r="G19" s="235"/>
      <c r="H19" s="235"/>
      <c r="I19" s="235"/>
      <c r="J19" s="235"/>
      <c r="K19" s="235"/>
      <c r="L19" s="235"/>
      <c r="M19" s="235"/>
      <c r="N19" s="235"/>
    </row>
    <row r="20" spans="1:14" ht="25.5" customHeight="1">
      <c r="A20" s="235" t="s">
        <v>228</v>
      </c>
      <c r="B20" s="235"/>
      <c r="C20" s="220">
        <v>43566</v>
      </c>
      <c r="D20" s="236" t="s">
        <v>229</v>
      </c>
      <c r="E20" s="236"/>
      <c r="F20" s="236"/>
      <c r="G20" s="236"/>
      <c r="H20" s="236"/>
      <c r="I20" s="236"/>
      <c r="J20" s="236"/>
      <c r="K20" s="236"/>
      <c r="L20" s="236"/>
      <c r="M20" s="236"/>
      <c r="N20" s="236"/>
    </row>
    <row r="21" spans="1:14" ht="27.5" customHeight="1">
      <c r="A21" s="235" t="s">
        <v>228</v>
      </c>
      <c r="B21" s="235"/>
      <c r="C21" s="220">
        <v>44358</v>
      </c>
      <c r="D21" s="236" t="s">
        <v>278</v>
      </c>
      <c r="E21" s="236"/>
      <c r="F21" s="236"/>
      <c r="G21" s="236"/>
      <c r="H21" s="236"/>
      <c r="I21" s="236"/>
      <c r="J21" s="236"/>
      <c r="K21" s="236"/>
      <c r="L21" s="236"/>
      <c r="M21" s="236"/>
      <c r="N21" s="236"/>
    </row>
    <row r="22" spans="1:14">
      <c r="F22" s="39"/>
    </row>
    <row r="23" spans="1:14">
      <c r="F23" s="39"/>
    </row>
    <row r="24" spans="1:14">
      <c r="F24" s="39"/>
    </row>
    <row r="25" spans="1:14">
      <c r="F25" s="39"/>
    </row>
    <row r="29" spans="1:14" s="221" customFormat="1" ht="13.5">
      <c r="A29" s="3"/>
    </row>
    <row r="30" spans="1:14" s="221" customFormat="1" ht="13.5"/>
    <row r="31" spans="1:14" s="221" customFormat="1" ht="13.5"/>
    <row r="32" spans="1:14" s="221" customFormat="1" ht="13.5"/>
    <row r="33" spans="1:1" s="221" customFormat="1" ht="13.5"/>
    <row r="34" spans="1:1" s="221" customFormat="1" ht="13.5"/>
    <row r="35" spans="1:1" s="221" customFormat="1" ht="13.5"/>
    <row r="36" spans="1:1" ht="13.5">
      <c r="A36" s="221"/>
    </row>
  </sheetData>
  <sheetProtection algorithmName="SHA-512" hashValue="rYwMAh13Fhc3OR0ZfCYLIPwllOmkGq4VsXXFYymjVBO30dIxviPmO5iRMcbk0/M1cp4yoJMYd9yX7JEWgI3irQ==" saltValue="ISefu0sFXgpCjMIKm7M8jA==" spinCount="100000" sheet="1" objects="1" selectLockedCells="1" selectUnlockedCells="1"/>
  <customSheetViews>
    <customSheetView guid="{5013EB9C-19BB-466B-9CDC-5A3743C1EB5F}" showGridLines="0" showRowCol="0" topLeftCell="A7">
      <selection activeCell="D24" sqref="D24:D25"/>
      <pageMargins left="0.7" right="0.7" top="0.75" bottom="0.75" header="0.3" footer="0.3"/>
      <pageSetup paperSize="9" orientation="portrait" r:id="rId1"/>
    </customSheetView>
  </customSheetViews>
  <mergeCells count="10">
    <mergeCell ref="B1:D1"/>
    <mergeCell ref="B9:D9"/>
    <mergeCell ref="A11:N15"/>
    <mergeCell ref="A17:N17"/>
    <mergeCell ref="A21:B21"/>
    <mergeCell ref="D21:N21"/>
    <mergeCell ref="A20:B20"/>
    <mergeCell ref="D19:N19"/>
    <mergeCell ref="D20:N20"/>
    <mergeCell ref="A19:B19"/>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30"/>
  <sheetViews>
    <sheetView showGridLines="0" showRowColHeaders="0" zoomScaleNormal="100" workbookViewId="0">
      <selection activeCell="P12" sqref="P12"/>
    </sheetView>
  </sheetViews>
  <sheetFormatPr defaultColWidth="7.83203125" defaultRowHeight="14"/>
  <cols>
    <col min="1" max="1" width="3.1640625" style="26" customWidth="1"/>
    <col min="2" max="2" width="35.58203125" style="27" customWidth="1"/>
    <col min="3" max="3" width="3.1640625" style="27" customWidth="1"/>
    <col min="4" max="4" width="35.58203125" style="27" customWidth="1"/>
    <col min="5" max="5" width="3.1640625" style="27" customWidth="1"/>
    <col min="6" max="6" width="25.58203125" style="27" customWidth="1"/>
    <col min="7" max="7" width="3.1640625" style="27" customWidth="1"/>
    <col min="8" max="32" width="7.83203125" style="26"/>
    <col min="33" max="16384" width="7.83203125" style="27"/>
  </cols>
  <sheetData>
    <row r="1" spans="1:11">
      <c r="A1" s="3"/>
      <c r="B1" s="3"/>
      <c r="C1" s="3"/>
      <c r="D1" s="3"/>
      <c r="E1" s="3"/>
      <c r="F1" s="3"/>
      <c r="G1" s="3"/>
    </row>
    <row r="2" spans="1:11">
      <c r="A2" s="3"/>
      <c r="B2" s="3"/>
      <c r="C2" s="3"/>
      <c r="D2" s="3"/>
      <c r="E2" s="3"/>
      <c r="F2" s="3"/>
      <c r="G2" s="3"/>
    </row>
    <row r="3" spans="1:11">
      <c r="A3" s="3"/>
      <c r="B3" s="3"/>
      <c r="C3" s="3"/>
      <c r="D3" s="3"/>
      <c r="E3" s="3"/>
      <c r="F3" s="3"/>
      <c r="G3" s="3"/>
    </row>
    <row r="4" spans="1:11">
      <c r="A4" s="3"/>
      <c r="B4" s="3"/>
      <c r="C4" s="3"/>
      <c r="D4" s="3"/>
      <c r="E4" s="3"/>
      <c r="F4" s="3"/>
      <c r="G4" s="3"/>
    </row>
    <row r="5" spans="1:11">
      <c r="A5" s="3"/>
      <c r="B5" s="3"/>
      <c r="C5" s="3"/>
      <c r="D5" s="3"/>
      <c r="E5" s="3"/>
      <c r="F5" s="3"/>
      <c r="G5" s="3"/>
    </row>
    <row r="6" spans="1:11">
      <c r="A6" s="3"/>
      <c r="B6" s="3"/>
      <c r="C6" s="3"/>
      <c r="D6" s="3"/>
      <c r="E6" s="3"/>
      <c r="F6" s="3"/>
      <c r="G6" s="3"/>
    </row>
    <row r="7" spans="1:11">
      <c r="A7" s="3"/>
      <c r="B7" s="3"/>
      <c r="C7" s="3"/>
      <c r="D7" s="3"/>
      <c r="E7" s="3"/>
      <c r="F7" s="3"/>
      <c r="G7" s="3"/>
    </row>
    <row r="8" spans="1:11">
      <c r="A8" s="3"/>
      <c r="B8" s="3"/>
      <c r="C8" s="3"/>
      <c r="D8" s="3"/>
      <c r="E8" s="3"/>
      <c r="F8" s="3"/>
      <c r="G8" s="3"/>
    </row>
    <row r="9" spans="1:11">
      <c r="A9" s="3"/>
      <c r="B9" s="3"/>
      <c r="C9" s="3"/>
      <c r="D9" s="3"/>
      <c r="E9" s="3"/>
      <c r="F9" s="3"/>
      <c r="G9" s="3"/>
    </row>
    <row r="10" spans="1:11" ht="44.25" customHeight="1">
      <c r="A10" s="3"/>
      <c r="B10" s="35"/>
      <c r="C10" s="3"/>
      <c r="D10" s="3"/>
      <c r="E10" s="3"/>
      <c r="F10" s="3"/>
      <c r="G10" s="3"/>
    </row>
    <row r="11" spans="1:11" ht="33" customHeight="1">
      <c r="A11" s="238" t="s">
        <v>112</v>
      </c>
      <c r="B11" s="238"/>
      <c r="C11" s="238"/>
      <c r="D11" s="238"/>
      <c r="E11" s="238"/>
      <c r="F11" s="238"/>
      <c r="G11" s="238"/>
      <c r="H11" s="238"/>
      <c r="I11" s="238"/>
      <c r="J11" s="238"/>
      <c r="K11" s="238"/>
    </row>
    <row r="12" spans="1:11" ht="132.75" customHeight="1">
      <c r="A12" s="237" t="s">
        <v>242</v>
      </c>
      <c r="B12" s="237"/>
      <c r="C12" s="237"/>
      <c r="D12" s="237"/>
      <c r="E12" s="237"/>
      <c r="F12" s="237"/>
      <c r="G12" s="237"/>
      <c r="H12" s="237"/>
      <c r="I12" s="237"/>
      <c r="J12" s="237"/>
      <c r="K12" s="237"/>
    </row>
    <row r="13" spans="1:11" ht="105" customHeight="1">
      <c r="A13" s="7"/>
      <c r="B13" s="182" t="s">
        <v>255</v>
      </c>
      <c r="C13" s="182"/>
      <c r="D13" s="182"/>
      <c r="E13" s="182"/>
      <c r="F13" s="182"/>
      <c r="G13" s="7"/>
    </row>
    <row r="14" spans="1:11" ht="33.75" customHeight="1">
      <c r="A14" s="238" t="s">
        <v>110</v>
      </c>
      <c r="B14" s="238" t="s">
        <v>110</v>
      </c>
      <c r="C14" s="238"/>
      <c r="D14" s="238"/>
      <c r="E14" s="238"/>
      <c r="F14" s="238"/>
      <c r="G14" s="238"/>
      <c r="H14" s="238"/>
      <c r="I14" s="238"/>
      <c r="J14" s="238"/>
      <c r="K14" s="238"/>
    </row>
    <row r="15" spans="1:11" ht="194.25" customHeight="1">
      <c r="A15" s="237" t="s">
        <v>256</v>
      </c>
      <c r="B15" s="237"/>
      <c r="C15" s="237"/>
      <c r="D15" s="237"/>
      <c r="E15" s="237"/>
      <c r="F15" s="237"/>
      <c r="G15" s="237"/>
      <c r="H15" s="237"/>
      <c r="I15" s="237"/>
      <c r="J15" s="237"/>
      <c r="K15" s="237"/>
    </row>
    <row r="16" spans="1:11" ht="36" customHeight="1">
      <c r="A16" s="238" t="s">
        <v>269</v>
      </c>
      <c r="B16" s="238"/>
      <c r="C16" s="238"/>
      <c r="D16" s="238"/>
      <c r="E16" s="238"/>
      <c r="F16" s="238"/>
      <c r="G16" s="238"/>
      <c r="H16" s="238"/>
      <c r="I16" s="238"/>
      <c r="J16" s="238"/>
      <c r="K16" s="238"/>
    </row>
    <row r="17" spans="1:11" ht="14.25" customHeight="1">
      <c r="A17" s="237"/>
      <c r="B17" s="237"/>
      <c r="C17" s="237"/>
      <c r="D17" s="237"/>
      <c r="E17" s="237"/>
      <c r="F17" s="237"/>
      <c r="G17" s="237"/>
      <c r="H17" s="237"/>
      <c r="I17" s="237"/>
      <c r="J17" s="237"/>
      <c r="K17" s="237"/>
    </row>
    <row r="18" spans="1:11" ht="161.25" customHeight="1">
      <c r="A18" s="237" t="s">
        <v>269</v>
      </c>
      <c r="B18" s="237"/>
      <c r="C18" s="237"/>
      <c r="D18" s="237"/>
      <c r="E18" s="237"/>
      <c r="F18" s="237"/>
      <c r="G18" s="237"/>
      <c r="H18" s="237"/>
      <c r="I18" s="237"/>
      <c r="J18" s="237"/>
      <c r="K18" s="237"/>
    </row>
    <row r="19" spans="1:11" ht="14.25" customHeight="1">
      <c r="A19" s="237"/>
      <c r="B19" s="237"/>
      <c r="C19" s="237"/>
      <c r="D19" s="237"/>
      <c r="E19" s="237"/>
      <c r="F19" s="237"/>
      <c r="G19" s="237"/>
      <c r="H19" s="237"/>
      <c r="I19" s="237"/>
      <c r="J19" s="237"/>
      <c r="K19" s="237"/>
    </row>
    <row r="20" spans="1:11" ht="14.25" customHeight="1">
      <c r="A20" s="237"/>
      <c r="B20" s="237"/>
      <c r="C20" s="237"/>
      <c r="D20" s="237"/>
      <c r="E20" s="237"/>
      <c r="F20" s="237"/>
      <c r="G20" s="237"/>
      <c r="H20" s="237"/>
      <c r="I20" s="237"/>
      <c r="J20" s="237"/>
      <c r="K20" s="237"/>
    </row>
    <row r="21" spans="1:11" ht="14.25" customHeight="1">
      <c r="A21" s="237"/>
      <c r="B21" s="237"/>
      <c r="C21" s="237"/>
      <c r="D21" s="237"/>
      <c r="E21" s="237"/>
      <c r="F21" s="237"/>
      <c r="G21" s="237"/>
      <c r="H21" s="237"/>
      <c r="I21" s="237"/>
      <c r="J21" s="237"/>
      <c r="K21" s="237"/>
    </row>
    <row r="22" spans="1:11" ht="14.25" customHeight="1">
      <c r="A22" s="237"/>
      <c r="B22" s="237"/>
      <c r="C22" s="237"/>
      <c r="D22" s="237"/>
      <c r="E22" s="237"/>
      <c r="F22" s="237"/>
      <c r="G22" s="237"/>
      <c r="H22" s="237"/>
      <c r="I22" s="237"/>
      <c r="J22" s="237"/>
      <c r="K22" s="237"/>
    </row>
    <row r="23" spans="1:11" ht="155.25" customHeight="1">
      <c r="A23" s="237"/>
      <c r="B23" s="237"/>
      <c r="C23" s="237"/>
      <c r="D23" s="237"/>
      <c r="E23" s="237"/>
      <c r="F23" s="237"/>
      <c r="G23" s="237"/>
      <c r="H23" s="237"/>
      <c r="I23" s="237"/>
      <c r="J23" s="237"/>
      <c r="K23" s="237"/>
    </row>
    <row r="24" spans="1:11">
      <c r="A24" s="8"/>
      <c r="B24" s="8"/>
      <c r="C24" s="8"/>
      <c r="D24" s="8"/>
      <c r="E24" s="8"/>
      <c r="F24" s="8"/>
      <c r="G24" s="8"/>
    </row>
    <row r="25" spans="1:11">
      <c r="A25" s="8"/>
      <c r="B25" s="8"/>
      <c r="C25" s="8"/>
      <c r="D25" s="8"/>
      <c r="E25" s="8"/>
      <c r="F25" s="8"/>
      <c r="G25" s="8"/>
    </row>
    <row r="26" spans="1:11">
      <c r="A26" s="8"/>
      <c r="B26" s="8"/>
      <c r="C26" s="8"/>
      <c r="D26" s="8"/>
      <c r="E26" s="8"/>
      <c r="F26" s="8"/>
      <c r="G26" s="8"/>
    </row>
    <row r="27" spans="1:11">
      <c r="A27" s="8"/>
      <c r="B27" s="8"/>
      <c r="C27" s="8"/>
      <c r="D27" s="8"/>
      <c r="E27" s="8"/>
      <c r="F27" s="8"/>
      <c r="G27" s="8"/>
    </row>
    <row r="28" spans="1:11">
      <c r="A28" s="8"/>
      <c r="B28" s="8"/>
      <c r="C28" s="8"/>
      <c r="D28" s="8"/>
      <c r="E28" s="8"/>
      <c r="F28" s="8"/>
      <c r="G28" s="8"/>
    </row>
    <row r="29" spans="1:11">
      <c r="A29" s="8"/>
      <c r="B29" s="8"/>
      <c r="C29" s="8"/>
      <c r="D29" s="8"/>
      <c r="E29" s="8"/>
      <c r="F29" s="8"/>
      <c r="G29" s="8"/>
    </row>
    <row r="30" spans="1:11">
      <c r="A30" s="8"/>
      <c r="B30" s="8"/>
      <c r="C30" s="8"/>
      <c r="D30" s="8"/>
      <c r="E30" s="8"/>
      <c r="F30" s="8"/>
      <c r="G30" s="8"/>
    </row>
  </sheetData>
  <sheetProtection algorithmName="SHA-512" hashValue="98HpTZ3F1O/WvR58vWVh3C7FpxWUhQgx2pqp5tpm9eDQMpzIQ8qBplqqOrowtWd6mDMXe569whJBo2a9gT4m0w==" saltValue="P0N1ImNBt7TPWQrR1xmP6Q==" spinCount="100000" sheet="1" objects="1" scenarios="1" selectLockedCells="1" selectUnlockedCells="1"/>
  <customSheetViews>
    <customSheetView guid="{5013EB9C-19BB-466B-9CDC-5A3743C1EB5F}" showGridLines="0" showRowCol="0" fitToPage="1" topLeftCell="A7">
      <selection activeCell="J11" sqref="J11"/>
      <pageMargins left="0.70866141732283472" right="0.70866141732283472" top="0.74803149606299213" bottom="0.74803149606299213" header="0.31496062992125984" footer="0.31496062992125984"/>
      <pageSetup paperSize="9" scale="62" orientation="portrait" r:id="rId1"/>
    </customSheetView>
  </customSheetViews>
  <mergeCells count="12">
    <mergeCell ref="A11:K11"/>
    <mergeCell ref="A12:K12"/>
    <mergeCell ref="A14:K14"/>
    <mergeCell ref="A15:K15"/>
    <mergeCell ref="A16:K16"/>
    <mergeCell ref="A22:K22"/>
    <mergeCell ref="A23:K23"/>
    <mergeCell ref="A17:K17"/>
    <mergeCell ref="A18:K18"/>
    <mergeCell ref="A19:K19"/>
    <mergeCell ref="A20:K20"/>
    <mergeCell ref="A21:K21"/>
  </mergeCells>
  <pageMargins left="0.70866141732283472" right="0.70866141732283472" top="0.74803149606299213" bottom="0.74803149606299213" header="0.31496062992125984" footer="0.31496062992125984"/>
  <pageSetup paperSize="9"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2"/>
  <sheetViews>
    <sheetView showGridLines="0" showRowColHeaders="0" topLeftCell="A20" zoomScale="115" zoomScaleNormal="115" workbookViewId="0">
      <selection activeCell="B31" sqref="B31"/>
    </sheetView>
  </sheetViews>
  <sheetFormatPr defaultColWidth="9" defaultRowHeight="14"/>
  <cols>
    <col min="1" max="1" width="2.83203125" style="1" customWidth="1"/>
    <col min="2" max="2" width="37.83203125" style="1" customWidth="1"/>
    <col min="3" max="3" width="39.1640625" style="1" customWidth="1"/>
    <col min="4" max="4" width="50" style="1" customWidth="1"/>
    <col min="5" max="5" width="36.5" style="1" hidden="1" customWidth="1"/>
    <col min="6" max="6" width="13.6640625" style="1" customWidth="1"/>
    <col min="7" max="16384" width="9" style="1"/>
  </cols>
  <sheetData>
    <row r="1" spans="1:9" hidden="1">
      <c r="A1" s="1" t="s">
        <v>48</v>
      </c>
      <c r="E1" s="1" t="s">
        <v>48</v>
      </c>
    </row>
    <row r="3" spans="1:9" ht="30.75" customHeight="1">
      <c r="B3" s="48" t="s">
        <v>135</v>
      </c>
      <c r="C3" s="20"/>
      <c r="D3" s="20"/>
      <c r="E3" s="20"/>
    </row>
    <row r="4" spans="1:9">
      <c r="B4" s="5"/>
      <c r="C4" s="6"/>
    </row>
    <row r="5" spans="1:9">
      <c r="B5" s="127" t="s">
        <v>199</v>
      </c>
      <c r="C5" s="127"/>
      <c r="E5" s="1" t="s">
        <v>50</v>
      </c>
      <c r="I5" s="2"/>
    </row>
    <row r="6" spans="1:9">
      <c r="B6" s="128" t="s">
        <v>136</v>
      </c>
      <c r="C6" s="129"/>
      <c r="E6" s="1" t="s">
        <v>51</v>
      </c>
      <c r="I6" s="2"/>
    </row>
    <row r="7" spans="1:9">
      <c r="B7" s="239" t="s">
        <v>137</v>
      </c>
      <c r="C7" s="129"/>
      <c r="E7" s="1" t="s">
        <v>52</v>
      </c>
    </row>
    <row r="8" spans="1:9">
      <c r="B8" s="240"/>
      <c r="C8" s="129"/>
      <c r="E8" s="1" t="s">
        <v>53</v>
      </c>
    </row>
    <row r="9" spans="1:9">
      <c r="B9" s="241"/>
      <c r="C9" s="129"/>
      <c r="E9" s="1" t="s">
        <v>54</v>
      </c>
    </row>
    <row r="10" spans="1:9">
      <c r="B10" s="128" t="s">
        <v>55</v>
      </c>
      <c r="C10" s="129"/>
      <c r="E10" s="1" t="s">
        <v>56</v>
      </c>
    </row>
    <row r="11" spans="1:9">
      <c r="B11" s="128" t="s">
        <v>57</v>
      </c>
      <c r="C11" s="129"/>
      <c r="E11" s="1" t="s">
        <v>58</v>
      </c>
    </row>
    <row r="12" spans="1:9">
      <c r="B12" s="130"/>
      <c r="C12" s="131"/>
      <c r="E12" s="1" t="s">
        <v>59</v>
      </c>
    </row>
    <row r="13" spans="1:9">
      <c r="B13" s="127" t="s">
        <v>139</v>
      </c>
      <c r="C13" s="127"/>
    </row>
    <row r="14" spans="1:9">
      <c r="B14" s="128" t="s">
        <v>115</v>
      </c>
      <c r="C14" s="132"/>
    </row>
    <row r="15" spans="1:9">
      <c r="B15" s="128" t="s">
        <v>116</v>
      </c>
      <c r="C15" s="132"/>
    </row>
    <row r="16" spans="1:9">
      <c r="B16" s="128" t="s">
        <v>117</v>
      </c>
      <c r="C16" s="132"/>
    </row>
    <row r="17" spans="2:3">
      <c r="B17" s="128" t="s">
        <v>118</v>
      </c>
      <c r="C17" s="132"/>
    </row>
    <row r="18" spans="2:3">
      <c r="B18" s="128" t="s">
        <v>120</v>
      </c>
      <c r="C18" s="132"/>
    </row>
    <row r="19" spans="2:3">
      <c r="B19" s="128" t="s">
        <v>119</v>
      </c>
      <c r="C19" s="132"/>
    </row>
    <row r="20" spans="2:3">
      <c r="B20" s="128" t="s">
        <v>121</v>
      </c>
      <c r="C20" s="132"/>
    </row>
    <row r="21" spans="2:3">
      <c r="B21" s="127" t="s">
        <v>47</v>
      </c>
      <c r="C21" s="133">
        <f>SUM(C14:C20)</f>
        <v>0</v>
      </c>
    </row>
    <row r="22" spans="2:3">
      <c r="B22" s="130"/>
      <c r="C22" s="131"/>
    </row>
    <row r="23" spans="2:3">
      <c r="B23" s="127" t="s">
        <v>60</v>
      </c>
      <c r="C23" s="127"/>
    </row>
    <row r="24" spans="2:3">
      <c r="B24" s="128" t="s">
        <v>61</v>
      </c>
      <c r="C24" s="129"/>
    </row>
    <row r="25" spans="2:3">
      <c r="B25" s="128" t="s">
        <v>62</v>
      </c>
      <c r="C25" s="129"/>
    </row>
    <row r="26" spans="2:3">
      <c r="B26" s="134"/>
      <c r="C26" s="135"/>
    </row>
    <row r="27" spans="2:3">
      <c r="B27" s="127" t="s">
        <v>75</v>
      </c>
      <c r="C27" s="127" t="s">
        <v>85</v>
      </c>
    </row>
    <row r="28" spans="2:3">
      <c r="B28" s="128" t="s">
        <v>77</v>
      </c>
      <c r="C28" s="129"/>
    </row>
    <row r="29" spans="2:3">
      <c r="B29" s="128" t="s">
        <v>76</v>
      </c>
      <c r="C29" s="129"/>
    </row>
    <row r="30" spans="2:3">
      <c r="B30" s="128" t="s">
        <v>168</v>
      </c>
      <c r="C30" s="129"/>
    </row>
    <row r="31" spans="2:3">
      <c r="B31" s="128" t="s">
        <v>167</v>
      </c>
      <c r="C31" s="129"/>
    </row>
    <row r="32" spans="2:3">
      <c r="B32" s="128" t="s">
        <v>78</v>
      </c>
      <c r="C32" s="129"/>
    </row>
    <row r="33" spans="2:3">
      <c r="B33" s="128" t="s">
        <v>79</v>
      </c>
      <c r="C33" s="143"/>
    </row>
    <row r="34" spans="2:3">
      <c r="B34" s="128" t="s">
        <v>80</v>
      </c>
      <c r="C34" s="129"/>
    </row>
    <row r="35" spans="2:3">
      <c r="B35" s="128" t="s">
        <v>81</v>
      </c>
      <c r="C35" s="129"/>
    </row>
    <row r="36" spans="2:3">
      <c r="B36" s="128" t="s">
        <v>82</v>
      </c>
      <c r="C36" s="129"/>
    </row>
    <row r="37" spans="2:3">
      <c r="B37" s="128" t="s">
        <v>83</v>
      </c>
      <c r="C37" s="129"/>
    </row>
    <row r="38" spans="2:3">
      <c r="B38" s="128" t="s">
        <v>84</v>
      </c>
      <c r="C38" s="129"/>
    </row>
    <row r="39" spans="2:3">
      <c r="B39" s="130"/>
      <c r="C39" s="136"/>
    </row>
    <row r="40" spans="2:3">
      <c r="B40" s="127" t="s">
        <v>166</v>
      </c>
      <c r="C40" s="127"/>
    </row>
    <row r="41" spans="2:3" ht="16.5" customHeight="1">
      <c r="B41" s="239" t="s">
        <v>138</v>
      </c>
      <c r="C41" s="242"/>
    </row>
    <row r="42" spans="2:3" ht="162.75" customHeight="1">
      <c r="B42" s="241"/>
      <c r="C42" s="243"/>
    </row>
  </sheetData>
  <sheetProtection formatCells="0" formatColumns="0" formatRows="0"/>
  <customSheetViews>
    <customSheetView guid="{5013EB9C-19BB-466B-9CDC-5A3743C1EB5F}" scale="115" showGridLines="0" showRowCol="0" fitToPage="1" hiddenRows="1" hiddenColumns="1" topLeftCell="A11">
      <selection activeCell="C6" sqref="C6"/>
      <pageMargins left="0.70866141732283472" right="0.70866141732283472" top="0.74803149606299213" bottom="0.74803149606299213" header="0.31496062992125984" footer="0.31496062992125984"/>
      <pageSetup paperSize="9" orientation="portrait" horizontalDpi="1200" verticalDpi="1200" r:id="rId1"/>
    </customSheetView>
  </customSheetViews>
  <mergeCells count="3">
    <mergeCell ref="B7:B9"/>
    <mergeCell ref="C41:C42"/>
    <mergeCell ref="B41:B42"/>
  </mergeCells>
  <dataValidations count="1">
    <dataValidation type="list" allowBlank="1" showInputMessage="1" showErrorMessage="1" sqref="C11" xr:uid="{00000000-0002-0000-0300-000000000000}">
      <formula1>$E$4:$E$12</formula1>
    </dataValidation>
  </dataValidations>
  <pageMargins left="0.70866141732283472" right="0.70866141732283472" top="0.74803149606299213" bottom="0.74803149606299213" header="0.31496062992125984" footer="0.31496062992125984"/>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A32F-C2F5-43A9-8FCB-5EEE94AF74AF}">
  <sheetPr>
    <pageSetUpPr fitToPage="1"/>
  </sheetPr>
  <dimension ref="A1:AL227"/>
  <sheetViews>
    <sheetView tabSelected="1" topLeftCell="E1" zoomScale="70" zoomScaleNormal="70" workbookViewId="0">
      <pane ySplit="6" topLeftCell="A7" activePane="bottomLeft" state="frozen"/>
      <selection activeCell="H44" sqref="H44"/>
      <selection pane="bottomLeft" activeCell="G73" sqref="G73:G77"/>
    </sheetView>
  </sheetViews>
  <sheetFormatPr defaultColWidth="9" defaultRowHeight="14"/>
  <cols>
    <col min="1" max="1" width="8.33203125" style="138" hidden="1" customWidth="1"/>
    <col min="2" max="4" width="8.33203125" style="71" hidden="1" customWidth="1"/>
    <col min="5" max="5" width="8.33203125" style="71" customWidth="1"/>
    <col min="6" max="6" width="24" style="19" customWidth="1"/>
    <col min="7" max="7" width="48.08203125" style="19" customWidth="1"/>
    <col min="8" max="8" width="9.58203125" style="75" customWidth="1"/>
    <col min="9" max="9" width="46.58203125" style="19" customWidth="1"/>
    <col min="10" max="10" width="15.33203125" style="75" customWidth="1"/>
    <col min="11" max="11" width="14" style="75" customWidth="1"/>
    <col min="12" max="12" width="14" style="77" customWidth="1"/>
    <col min="13" max="14" width="14" style="75" customWidth="1"/>
    <col min="15" max="16" width="14" style="75" hidden="1" customWidth="1"/>
    <col min="17" max="17" width="22" style="75" customWidth="1"/>
    <col min="18" max="18" width="9" style="77" customWidth="1"/>
    <col min="19" max="19" width="83.6640625" style="19" customWidth="1"/>
    <col min="20" max="20" width="9" style="77"/>
    <col min="21" max="21" width="9" style="77" hidden="1" customWidth="1"/>
    <col min="22" max="22" width="8.58203125" style="77" hidden="1" customWidth="1"/>
    <col min="23" max="26" width="54.58203125" style="77" hidden="1" customWidth="1"/>
    <col min="27" max="38" width="9" style="77" hidden="1" customWidth="1"/>
    <col min="39" max="39" width="9" style="77" customWidth="1"/>
    <col min="40" max="16384" width="9" style="77"/>
  </cols>
  <sheetData>
    <row r="1" spans="1:34" ht="45" customHeight="1">
      <c r="A1" s="138" t="s">
        <v>48</v>
      </c>
      <c r="B1" s="71" t="s">
        <v>48</v>
      </c>
      <c r="F1" s="283" t="s">
        <v>122</v>
      </c>
      <c r="G1" s="284"/>
      <c r="H1" s="284"/>
      <c r="I1" s="284"/>
      <c r="J1" s="73"/>
      <c r="K1" s="73"/>
      <c r="L1" s="74"/>
      <c r="O1" s="75" t="s">
        <v>48</v>
      </c>
      <c r="P1" s="75" t="s">
        <v>48</v>
      </c>
      <c r="Q1" s="73"/>
      <c r="R1" s="76"/>
      <c r="T1" s="76"/>
      <c r="V1" s="275" t="s">
        <v>243</v>
      </c>
      <c r="W1" s="276"/>
      <c r="X1" s="276"/>
      <c r="Y1" s="77" t="s">
        <v>48</v>
      </c>
    </row>
    <row r="2" spans="1:34" ht="30.75" customHeight="1">
      <c r="F2" s="46"/>
      <c r="G2" s="47"/>
      <c r="H2" s="47"/>
      <c r="I2" s="47"/>
      <c r="J2" s="43"/>
      <c r="K2" s="73"/>
      <c r="L2" s="74"/>
      <c r="Q2" s="73"/>
      <c r="R2" s="76"/>
      <c r="T2" s="76"/>
      <c r="V2" s="277" t="s">
        <v>248</v>
      </c>
      <c r="W2" s="278"/>
      <c r="X2" s="279"/>
    </row>
    <row r="3" spans="1:34" ht="45" customHeight="1">
      <c r="F3" s="33" t="s">
        <v>63</v>
      </c>
      <c r="G3" s="285"/>
      <c r="H3" s="286"/>
      <c r="I3" s="78"/>
      <c r="J3" s="79" t="s">
        <v>146</v>
      </c>
      <c r="K3" s="79" t="s">
        <v>192</v>
      </c>
      <c r="M3" s="79" t="s">
        <v>73</v>
      </c>
      <c r="N3" s="79" t="s">
        <v>108</v>
      </c>
      <c r="O3" s="70"/>
      <c r="P3" s="70"/>
      <c r="Q3" s="81"/>
      <c r="R3" s="82"/>
      <c r="T3" s="83"/>
      <c r="V3" s="280"/>
      <c r="W3" s="281"/>
      <c r="X3" s="282"/>
    </row>
    <row r="4" spans="1:34" ht="45" customHeight="1">
      <c r="F4" s="34" t="s">
        <v>107</v>
      </c>
      <c r="G4" s="287" t="str">
        <f>IF(K4&gt;=75,"6 Stars - World Excellence",IF(K4&gt;=60,"5 Star - Australian Excellence",IF(K4&gt;=45,"4 Star - Best Practice","")))</f>
        <v/>
      </c>
      <c r="H4" s="288"/>
      <c r="I4" s="84"/>
      <c r="J4" s="40">
        <f>J114</f>
        <v>100</v>
      </c>
      <c r="K4" s="64">
        <f>K117</f>
        <v>0</v>
      </c>
      <c r="M4" s="64">
        <f>M114</f>
        <v>0</v>
      </c>
      <c r="N4" s="64">
        <f>N114</f>
        <v>0</v>
      </c>
      <c r="O4" s="43"/>
      <c r="P4" s="121" t="str">
        <f>R135</f>
        <v>Assessment Complete</v>
      </c>
      <c r="R4" s="122"/>
      <c r="S4" s="12"/>
      <c r="T4" s="83"/>
    </row>
    <row r="5" spans="1:34" ht="17.25" customHeight="1">
      <c r="G5" s="85"/>
      <c r="H5" s="73"/>
      <c r="I5" s="85"/>
      <c r="J5" s="73"/>
      <c r="K5" s="73"/>
      <c r="L5" s="80"/>
      <c r="M5" s="73"/>
      <c r="N5" s="73"/>
      <c r="O5" s="73"/>
      <c r="P5" s="73"/>
      <c r="Q5" s="73"/>
      <c r="R5" s="76"/>
      <c r="S5" s="13"/>
      <c r="T5" s="76"/>
      <c r="AH5" s="77" t="s">
        <v>267</v>
      </c>
    </row>
    <row r="6" spans="1:34" ht="45" customHeight="1">
      <c r="E6" s="108" t="s">
        <v>190</v>
      </c>
      <c r="F6" s="86" t="s">
        <v>13</v>
      </c>
      <c r="G6" s="86" t="s">
        <v>44</v>
      </c>
      <c r="H6" s="79" t="s">
        <v>64</v>
      </c>
      <c r="I6" s="86" t="s">
        <v>14</v>
      </c>
      <c r="J6" s="79" t="s">
        <v>49</v>
      </c>
      <c r="K6" s="79" t="s">
        <v>15</v>
      </c>
      <c r="L6" s="87"/>
      <c r="M6" s="79" t="s">
        <v>105</v>
      </c>
      <c r="N6" s="79" t="s">
        <v>109</v>
      </c>
      <c r="O6" s="79" t="s">
        <v>209</v>
      </c>
      <c r="P6" s="79" t="s">
        <v>210</v>
      </c>
      <c r="Q6" s="79" t="s">
        <v>41</v>
      </c>
      <c r="R6" s="19"/>
      <c r="S6" s="79" t="s">
        <v>106</v>
      </c>
      <c r="T6" s="76"/>
      <c r="V6" s="175" t="s">
        <v>244</v>
      </c>
      <c r="W6" s="175" t="s">
        <v>245</v>
      </c>
      <c r="X6" s="175" t="s">
        <v>246</v>
      </c>
      <c r="Y6" s="175" t="s">
        <v>247</v>
      </c>
      <c r="Z6" s="175" t="s">
        <v>250</v>
      </c>
      <c r="AG6" s="65" t="s">
        <v>219</v>
      </c>
      <c r="AH6" s="77" t="s">
        <v>86</v>
      </c>
    </row>
    <row r="7" spans="1:34" ht="45" customHeight="1">
      <c r="E7" s="45"/>
      <c r="F7" s="245" t="s">
        <v>0</v>
      </c>
      <c r="G7" s="245"/>
      <c r="H7" s="245"/>
      <c r="I7" s="245"/>
      <c r="J7" s="45">
        <f>SUM(J8:J24)</f>
        <v>13</v>
      </c>
      <c r="K7" s="45"/>
      <c r="L7" s="87"/>
      <c r="M7" s="45"/>
      <c r="N7" s="45"/>
      <c r="O7" s="45"/>
      <c r="P7" s="45"/>
      <c r="Q7" s="45"/>
      <c r="R7" s="19"/>
      <c r="S7" s="45"/>
      <c r="T7" s="76"/>
      <c r="V7" s="175" t="s">
        <v>249</v>
      </c>
      <c r="W7" s="175" t="s">
        <v>251</v>
      </c>
      <c r="X7" s="175" t="s">
        <v>252</v>
      </c>
      <c r="Y7" s="175"/>
      <c r="Z7" s="175"/>
      <c r="AG7" s="65" t="s">
        <v>220</v>
      </c>
      <c r="AH7" s="77" t="s">
        <v>87</v>
      </c>
    </row>
    <row r="8" spans="1:34" ht="45" customHeight="1">
      <c r="E8" s="155"/>
      <c r="F8" s="156" t="s">
        <v>17</v>
      </c>
      <c r="G8" s="157" t="s">
        <v>170</v>
      </c>
      <c r="H8" s="158">
        <v>1</v>
      </c>
      <c r="I8" s="157" t="s">
        <v>20</v>
      </c>
      <c r="J8" s="159">
        <v>1</v>
      </c>
      <c r="K8" s="49"/>
      <c r="L8" s="88"/>
      <c r="M8" s="89" t="str">
        <f t="shared" ref="M8:M24" si="0">IF(OR(Q8=$AG$6,Q8=$AG$7),K8,"")</f>
        <v/>
      </c>
      <c r="N8" s="89" t="str">
        <f t="shared" ref="N8:N24" si="1">IF(Q8=$AG$8,K8,"")</f>
        <v/>
      </c>
      <c r="O8" s="89"/>
      <c r="P8" s="89"/>
      <c r="Q8" s="183"/>
      <c r="R8" s="145"/>
      <c r="S8" s="184"/>
      <c r="T8" s="76"/>
      <c r="V8" s="187"/>
      <c r="W8" s="187"/>
      <c r="X8" s="187"/>
      <c r="Y8" s="187"/>
      <c r="Z8" s="187"/>
      <c r="AG8" s="65" t="s">
        <v>221</v>
      </c>
    </row>
    <row r="9" spans="1:34" ht="45" customHeight="1">
      <c r="E9" s="155"/>
      <c r="F9" s="261" t="s">
        <v>18</v>
      </c>
      <c r="G9" s="248" t="s">
        <v>171</v>
      </c>
      <c r="H9" s="161">
        <v>2.1</v>
      </c>
      <c r="I9" s="160" t="s">
        <v>172</v>
      </c>
      <c r="J9" s="162" t="s">
        <v>230</v>
      </c>
      <c r="K9" s="50"/>
      <c r="L9" s="88"/>
      <c r="M9" s="89" t="str">
        <f t="shared" si="0"/>
        <v/>
      </c>
      <c r="N9" s="89" t="str">
        <f t="shared" si="1"/>
        <v/>
      </c>
      <c r="O9" s="89"/>
      <c r="P9" s="89"/>
      <c r="Q9" s="183"/>
      <c r="R9" s="145"/>
      <c r="S9" s="185"/>
      <c r="T9" s="76"/>
      <c r="V9" s="187"/>
      <c r="W9" s="187"/>
      <c r="X9" s="187"/>
      <c r="Y9" s="187"/>
      <c r="Z9" s="187"/>
      <c r="AG9" s="65"/>
    </row>
    <row r="10" spans="1:34" ht="45" customHeight="1">
      <c r="E10" s="155"/>
      <c r="F10" s="246"/>
      <c r="G10" s="270"/>
      <c r="H10" s="163">
        <v>2.2000000000000002</v>
      </c>
      <c r="I10" s="164" t="s">
        <v>21</v>
      </c>
      <c r="J10" s="165">
        <v>1</v>
      </c>
      <c r="K10" s="51"/>
      <c r="L10" s="88" t="str">
        <f t="shared" ref="L10:L17" si="2">IF(AND(K10&gt;0,$K$9&lt;&gt;$AH$6),"!","")</f>
        <v/>
      </c>
      <c r="M10" s="89" t="str">
        <f t="shared" si="0"/>
        <v/>
      </c>
      <c r="N10" s="89" t="str">
        <f t="shared" si="1"/>
        <v/>
      </c>
      <c r="O10" s="89"/>
      <c r="P10" s="89"/>
      <c r="Q10" s="183"/>
      <c r="R10" s="145"/>
      <c r="S10" s="185"/>
      <c r="T10" s="76"/>
      <c r="V10" s="187"/>
      <c r="W10" s="187"/>
      <c r="X10" s="187"/>
      <c r="Y10" s="187"/>
      <c r="Z10" s="187"/>
      <c r="AG10" s="65"/>
    </row>
    <row r="11" spans="1:34" ht="45" customHeight="1">
      <c r="E11" s="155"/>
      <c r="F11" s="246"/>
      <c r="G11" s="270"/>
      <c r="H11" s="163">
        <v>2.2999999999999998</v>
      </c>
      <c r="I11" s="157" t="s">
        <v>125</v>
      </c>
      <c r="J11" s="165">
        <v>1</v>
      </c>
      <c r="K11" s="51"/>
      <c r="L11" s="88" t="str">
        <f t="shared" si="2"/>
        <v/>
      </c>
      <c r="M11" s="89" t="str">
        <f t="shared" si="0"/>
        <v/>
      </c>
      <c r="N11" s="89" t="str">
        <f t="shared" si="1"/>
        <v/>
      </c>
      <c r="O11" s="89"/>
      <c r="P11" s="89"/>
      <c r="Q11" s="183"/>
      <c r="R11" s="145"/>
      <c r="S11" s="185"/>
      <c r="T11" s="76"/>
      <c r="V11" s="187"/>
      <c r="W11" s="187"/>
      <c r="X11" s="187"/>
      <c r="Y11" s="187"/>
      <c r="Z11" s="187"/>
      <c r="AG11" s="77" t="s">
        <v>215</v>
      </c>
    </row>
    <row r="12" spans="1:34" ht="45" customHeight="1">
      <c r="E12" s="155"/>
      <c r="F12" s="246"/>
      <c r="G12" s="270"/>
      <c r="H12" s="163">
        <v>2.4</v>
      </c>
      <c r="I12" s="157" t="s">
        <v>126</v>
      </c>
      <c r="J12" s="165">
        <v>1</v>
      </c>
      <c r="K12" s="51"/>
      <c r="L12" s="88" t="str">
        <f t="shared" si="2"/>
        <v/>
      </c>
      <c r="M12" s="89" t="str">
        <f t="shared" si="0"/>
        <v/>
      </c>
      <c r="N12" s="89" t="str">
        <f t="shared" si="1"/>
        <v/>
      </c>
      <c r="O12" s="89"/>
      <c r="P12" s="89"/>
      <c r="Q12" s="183"/>
      <c r="R12" s="145"/>
      <c r="S12" s="185"/>
      <c r="T12" s="76"/>
      <c r="V12" s="187"/>
      <c r="W12" s="187"/>
      <c r="X12" s="187"/>
      <c r="Y12" s="187"/>
      <c r="Z12" s="187"/>
      <c r="AG12" s="77" t="s">
        <v>216</v>
      </c>
    </row>
    <row r="13" spans="1:34" ht="45" customHeight="1">
      <c r="E13" s="155"/>
      <c r="F13" s="246"/>
      <c r="G13" s="270"/>
      <c r="H13" s="163">
        <v>2.5</v>
      </c>
      <c r="I13" s="164" t="s">
        <v>22</v>
      </c>
      <c r="J13" s="165">
        <v>1</v>
      </c>
      <c r="K13" s="51"/>
      <c r="L13" s="88" t="str">
        <f t="shared" si="2"/>
        <v/>
      </c>
      <c r="M13" s="89" t="str">
        <f t="shared" si="0"/>
        <v/>
      </c>
      <c r="N13" s="89" t="str">
        <f t="shared" si="1"/>
        <v/>
      </c>
      <c r="O13" s="89"/>
      <c r="P13" s="89"/>
      <c r="Q13" s="183"/>
      <c r="R13" s="145"/>
      <c r="S13" s="185"/>
      <c r="T13" s="76"/>
      <c r="V13" s="187"/>
      <c r="W13" s="187"/>
      <c r="X13" s="187"/>
      <c r="Y13" s="187"/>
      <c r="Z13" s="187"/>
      <c r="AG13" s="77" t="s">
        <v>217</v>
      </c>
    </row>
    <row r="14" spans="1:34" ht="78" customHeight="1">
      <c r="E14" s="155"/>
      <c r="F14" s="166" t="s">
        <v>123</v>
      </c>
      <c r="G14" s="167" t="s">
        <v>173</v>
      </c>
      <c r="H14" s="168">
        <v>3</v>
      </c>
      <c r="I14" s="157" t="s">
        <v>124</v>
      </c>
      <c r="J14" s="159">
        <v>1</v>
      </c>
      <c r="K14" s="51"/>
      <c r="L14" s="88" t="str">
        <f t="shared" si="2"/>
        <v/>
      </c>
      <c r="M14" s="89" t="str">
        <f t="shared" si="0"/>
        <v/>
      </c>
      <c r="N14" s="89" t="str">
        <f t="shared" si="1"/>
        <v/>
      </c>
      <c r="O14" s="89"/>
      <c r="P14" s="89"/>
      <c r="Q14" s="183"/>
      <c r="R14" s="145"/>
      <c r="S14" s="185"/>
      <c r="T14" s="76"/>
      <c r="V14" s="187"/>
      <c r="W14" s="187"/>
      <c r="X14" s="187"/>
      <c r="Y14" s="187"/>
      <c r="Z14" s="187"/>
      <c r="AG14" s="77" t="s">
        <v>218</v>
      </c>
    </row>
    <row r="15" spans="1:34" ht="45" customHeight="1">
      <c r="E15" s="155"/>
      <c r="F15" s="257" t="s">
        <v>39</v>
      </c>
      <c r="G15" s="247" t="s">
        <v>45</v>
      </c>
      <c r="H15" s="169">
        <v>4.0999999999999996</v>
      </c>
      <c r="I15" s="157" t="s">
        <v>174</v>
      </c>
      <c r="J15" s="159">
        <v>1</v>
      </c>
      <c r="K15" s="51"/>
      <c r="L15" s="88" t="str">
        <f t="shared" si="2"/>
        <v/>
      </c>
      <c r="M15" s="89" t="str">
        <f t="shared" si="0"/>
        <v/>
      </c>
      <c r="N15" s="89" t="str">
        <f t="shared" si="1"/>
        <v/>
      </c>
      <c r="O15" s="89"/>
      <c r="P15" s="89"/>
      <c r="Q15" s="183"/>
      <c r="R15" s="145"/>
      <c r="S15" s="185"/>
      <c r="T15" s="76"/>
      <c r="V15" s="187"/>
      <c r="W15" s="187"/>
      <c r="X15" s="187"/>
      <c r="Y15" s="187"/>
      <c r="Z15" s="187"/>
    </row>
    <row r="16" spans="1:34" ht="45" customHeight="1">
      <c r="E16" s="155"/>
      <c r="F16" s="258"/>
      <c r="G16" s="256"/>
      <c r="H16" s="169">
        <v>4.2</v>
      </c>
      <c r="I16" s="157" t="s">
        <v>175</v>
      </c>
      <c r="J16" s="159">
        <v>1</v>
      </c>
      <c r="K16" s="51"/>
      <c r="L16" s="88" t="str">
        <f t="shared" si="2"/>
        <v/>
      </c>
      <c r="M16" s="89" t="str">
        <f t="shared" si="0"/>
        <v/>
      </c>
      <c r="N16" s="89" t="str">
        <f t="shared" si="1"/>
        <v/>
      </c>
      <c r="O16" s="89"/>
      <c r="P16" s="89"/>
      <c r="Q16" s="183"/>
      <c r="R16" s="145"/>
      <c r="S16" s="185"/>
      <c r="T16" s="76"/>
      <c r="V16" s="187"/>
      <c r="W16" s="187"/>
      <c r="X16" s="187"/>
      <c r="Y16" s="187"/>
      <c r="Z16" s="187"/>
    </row>
    <row r="17" spans="1:26" ht="45" customHeight="1">
      <c r="E17" s="155"/>
      <c r="F17" s="260"/>
      <c r="G17" s="272"/>
      <c r="H17" s="169">
        <v>4.3</v>
      </c>
      <c r="I17" s="157" t="s">
        <v>127</v>
      </c>
      <c r="J17" s="159">
        <v>1</v>
      </c>
      <c r="K17" s="51"/>
      <c r="L17" s="88" t="str">
        <f t="shared" si="2"/>
        <v/>
      </c>
      <c r="M17" s="89" t="str">
        <f t="shared" si="0"/>
        <v/>
      </c>
      <c r="N17" s="89" t="str">
        <f t="shared" si="1"/>
        <v/>
      </c>
      <c r="O17" s="89"/>
      <c r="P17" s="89"/>
      <c r="Q17" s="183"/>
      <c r="R17" s="145"/>
      <c r="S17" s="185"/>
      <c r="T17" s="76"/>
      <c r="V17" s="187"/>
      <c r="W17" s="187"/>
      <c r="X17" s="187"/>
      <c r="Y17" s="187"/>
      <c r="Z17" s="187"/>
    </row>
    <row r="18" spans="1:26" ht="45" customHeight="1">
      <c r="E18" s="155"/>
      <c r="F18" s="246" t="s">
        <v>38</v>
      </c>
      <c r="G18" s="270" t="s">
        <v>46</v>
      </c>
      <c r="H18" s="169">
        <v>5.0999999999999996</v>
      </c>
      <c r="I18" s="157" t="s">
        <v>147</v>
      </c>
      <c r="J18" s="170" t="s">
        <v>230</v>
      </c>
      <c r="K18" s="50"/>
      <c r="L18" s="88"/>
      <c r="M18" s="89" t="str">
        <f t="shared" si="0"/>
        <v/>
      </c>
      <c r="N18" s="89" t="str">
        <f t="shared" si="1"/>
        <v/>
      </c>
      <c r="O18" s="89"/>
      <c r="P18" s="89"/>
      <c r="Q18" s="183"/>
      <c r="R18" s="145"/>
      <c r="S18" s="185"/>
      <c r="T18" s="76"/>
      <c r="V18" s="187"/>
      <c r="W18" s="187"/>
      <c r="X18" s="187"/>
      <c r="Y18" s="187"/>
      <c r="Z18" s="187"/>
    </row>
    <row r="19" spans="1:26" ht="45" customHeight="1">
      <c r="E19" s="155"/>
      <c r="F19" s="246"/>
      <c r="G19" s="270"/>
      <c r="H19" s="169">
        <v>5.2</v>
      </c>
      <c r="I19" s="157" t="s">
        <v>148</v>
      </c>
      <c r="J19" s="159">
        <v>1</v>
      </c>
      <c r="K19" s="51"/>
      <c r="L19" s="88" t="str">
        <f>IF(AND(K19&gt;0,$K$18&lt;&gt;$AH$6),"!","")</f>
        <v/>
      </c>
      <c r="M19" s="89" t="str">
        <f t="shared" si="0"/>
        <v/>
      </c>
      <c r="N19" s="89" t="str">
        <f t="shared" si="1"/>
        <v/>
      </c>
      <c r="O19" s="89"/>
      <c r="P19" s="89"/>
      <c r="Q19" s="183"/>
      <c r="R19" s="145"/>
      <c r="S19" s="185"/>
      <c r="T19" s="76"/>
      <c r="V19" s="187"/>
      <c r="W19" s="187"/>
      <c r="X19" s="187"/>
      <c r="Y19" s="187"/>
      <c r="Z19" s="187"/>
    </row>
    <row r="20" spans="1:26" ht="45" customHeight="1">
      <c r="E20" s="155"/>
      <c r="F20" s="257" t="s">
        <v>223</v>
      </c>
      <c r="G20" s="247" t="s">
        <v>111</v>
      </c>
      <c r="H20" s="169">
        <v>6.1</v>
      </c>
      <c r="I20" s="157" t="s">
        <v>149</v>
      </c>
      <c r="J20" s="170" t="s">
        <v>230</v>
      </c>
      <c r="K20" s="50"/>
      <c r="L20" s="88"/>
      <c r="M20" s="89" t="str">
        <f t="shared" si="0"/>
        <v/>
      </c>
      <c r="N20" s="89" t="str">
        <f t="shared" si="1"/>
        <v/>
      </c>
      <c r="O20" s="89"/>
      <c r="P20" s="89"/>
      <c r="Q20" s="183"/>
      <c r="R20" s="145"/>
      <c r="S20" s="185"/>
      <c r="T20" s="76"/>
      <c r="V20" s="187"/>
      <c r="W20" s="187"/>
      <c r="X20" s="187"/>
      <c r="Y20" s="187"/>
      <c r="Z20" s="187"/>
    </row>
    <row r="21" spans="1:26" ht="45" customHeight="1">
      <c r="E21" s="155"/>
      <c r="F21" s="258"/>
      <c r="G21" s="256"/>
      <c r="H21" s="169">
        <v>6.2</v>
      </c>
      <c r="I21" s="157" t="s">
        <v>150</v>
      </c>
      <c r="J21" s="171">
        <v>1</v>
      </c>
      <c r="K21" s="52"/>
      <c r="L21" s="88" t="str">
        <f>IF(AND(K21&gt;0,$K$20&lt;&gt;$AH$6),"!","")</f>
        <v/>
      </c>
      <c r="M21" s="89" t="str">
        <f t="shared" si="0"/>
        <v/>
      </c>
      <c r="N21" s="89" t="str">
        <f t="shared" si="1"/>
        <v/>
      </c>
      <c r="O21" s="89"/>
      <c r="P21" s="89"/>
      <c r="Q21" s="183"/>
      <c r="R21" s="145"/>
      <c r="S21" s="185"/>
      <c r="T21" s="76"/>
      <c r="V21" s="187"/>
      <c r="W21" s="187"/>
      <c r="X21" s="187"/>
      <c r="Y21" s="187"/>
      <c r="Z21" s="187"/>
    </row>
    <row r="22" spans="1:26" ht="45" customHeight="1">
      <c r="E22" s="155"/>
      <c r="F22" s="261"/>
      <c r="G22" s="248"/>
      <c r="H22" s="169">
        <v>6.3</v>
      </c>
      <c r="I22" s="157" t="s">
        <v>224</v>
      </c>
      <c r="J22" s="171">
        <v>1</v>
      </c>
      <c r="K22" s="52"/>
      <c r="L22" s="88" t="str">
        <f>IF(AND(K22&gt;0,$K$20&lt;&gt;$AH$6),"!","")</f>
        <v/>
      </c>
      <c r="M22" s="89" t="str">
        <f t="shared" si="0"/>
        <v/>
      </c>
      <c r="N22" s="89" t="str">
        <f t="shared" si="1"/>
        <v/>
      </c>
      <c r="O22" s="89"/>
      <c r="P22" s="89"/>
      <c r="Q22" s="183"/>
      <c r="R22" s="145"/>
      <c r="S22" s="185"/>
      <c r="T22" s="76"/>
      <c r="V22" s="187"/>
      <c r="W22" s="187"/>
      <c r="X22" s="187"/>
      <c r="Y22" s="187"/>
      <c r="Z22" s="187"/>
    </row>
    <row r="23" spans="1:26" ht="45" customHeight="1">
      <c r="E23" s="155"/>
      <c r="F23" s="253" t="s">
        <v>40</v>
      </c>
      <c r="G23" s="273" t="s">
        <v>233</v>
      </c>
      <c r="H23" s="172" t="s">
        <v>231</v>
      </c>
      <c r="I23" s="173" t="s">
        <v>232</v>
      </c>
      <c r="J23" s="174">
        <f>IF(G23=I23,1,0)</f>
        <v>0</v>
      </c>
      <c r="K23" s="52"/>
      <c r="L23" s="88"/>
      <c r="M23" s="89" t="str">
        <f t="shared" si="0"/>
        <v/>
      </c>
      <c r="N23" s="89" t="str">
        <f t="shared" si="1"/>
        <v/>
      </c>
      <c r="O23" s="89"/>
      <c r="P23" s="89"/>
      <c r="Q23" s="183"/>
      <c r="R23" s="145"/>
      <c r="S23" s="185"/>
      <c r="T23" s="76"/>
      <c r="V23" s="187"/>
      <c r="W23" s="187"/>
      <c r="X23" s="187"/>
      <c r="Y23" s="187"/>
      <c r="Z23" s="187"/>
    </row>
    <row r="24" spans="1:26" ht="45" customHeight="1">
      <c r="E24" s="155"/>
      <c r="F24" s="255"/>
      <c r="G24" s="274"/>
      <c r="H24" s="172" t="s">
        <v>234</v>
      </c>
      <c r="I24" s="173" t="s">
        <v>233</v>
      </c>
      <c r="J24" s="174">
        <f>IF(G23=I24,1,0)</f>
        <v>1</v>
      </c>
      <c r="K24" s="52"/>
      <c r="L24" s="88"/>
      <c r="M24" s="89" t="str">
        <f t="shared" si="0"/>
        <v/>
      </c>
      <c r="N24" s="89" t="str">
        <f t="shared" si="1"/>
        <v/>
      </c>
      <c r="O24" s="89"/>
      <c r="P24" s="89"/>
      <c r="Q24" s="183"/>
      <c r="R24" s="145"/>
      <c r="S24" s="186"/>
      <c r="T24" s="76"/>
      <c r="V24" s="187"/>
      <c r="W24" s="187"/>
      <c r="X24" s="187"/>
      <c r="Y24" s="187"/>
      <c r="Z24" s="187"/>
    </row>
    <row r="25" spans="1:26" ht="37.5" customHeight="1">
      <c r="E25" s="90"/>
      <c r="F25" s="90" t="s">
        <v>47</v>
      </c>
      <c r="G25" s="90"/>
      <c r="H25" s="91"/>
      <c r="I25" s="90"/>
      <c r="J25" s="91">
        <f>SUM(J8:J24)</f>
        <v>13</v>
      </c>
      <c r="K25" s="53">
        <f>SUM(K8:K24)</f>
        <v>0</v>
      </c>
      <c r="L25" s="88"/>
      <c r="M25" s="92">
        <f>SUM(M8:M24)</f>
        <v>0</v>
      </c>
      <c r="N25" s="92">
        <f>SUM(N8:N24)</f>
        <v>0</v>
      </c>
      <c r="O25" s="42"/>
      <c r="P25" s="42"/>
      <c r="Q25" s="42"/>
      <c r="R25" s="75"/>
      <c r="S25" s="105"/>
      <c r="T25" s="76"/>
    </row>
    <row r="26" spans="1:26" ht="45" customHeight="1">
      <c r="E26" s="77"/>
      <c r="F26" s="93"/>
      <c r="G26" s="95"/>
      <c r="H26" s="94"/>
      <c r="I26" s="95"/>
      <c r="J26" s="96"/>
      <c r="K26" s="54"/>
      <c r="L26" s="88"/>
      <c r="M26" s="97"/>
      <c r="R26" s="145"/>
      <c r="T26" s="76"/>
    </row>
    <row r="27" spans="1:26" ht="45" customHeight="1">
      <c r="E27" s="45"/>
      <c r="F27" s="245" t="s">
        <v>1</v>
      </c>
      <c r="G27" s="245"/>
      <c r="H27" s="245"/>
      <c r="I27" s="245"/>
      <c r="J27" s="45">
        <f>23-SUM(A28:A48)</f>
        <v>23</v>
      </c>
      <c r="K27" s="55"/>
      <c r="L27" s="88"/>
      <c r="M27" s="45"/>
      <c r="N27" s="45"/>
      <c r="O27" s="45"/>
      <c r="P27" s="45"/>
      <c r="Q27" s="45"/>
      <c r="R27" s="148"/>
      <c r="S27" s="125"/>
      <c r="T27" s="98"/>
      <c r="V27" s="177"/>
      <c r="W27" s="177"/>
      <c r="X27" s="177"/>
      <c r="Y27" s="177"/>
      <c r="Z27" s="177"/>
    </row>
    <row r="28" spans="1:26" ht="45" customHeight="1">
      <c r="A28" s="139">
        <f>IF($B$28=TRUE,1,0)</f>
        <v>0</v>
      </c>
      <c r="B28" s="67" t="b">
        <v>0</v>
      </c>
      <c r="C28" s="67"/>
      <c r="D28" s="67"/>
      <c r="E28" s="155"/>
      <c r="F28" s="246" t="s">
        <v>128</v>
      </c>
      <c r="G28" s="270" t="s">
        <v>67</v>
      </c>
      <c r="H28" s="165">
        <v>8.1</v>
      </c>
      <c r="I28" s="188" t="s">
        <v>23</v>
      </c>
      <c r="J28" s="165">
        <f>IF($B$28=FALSE,1,0)</f>
        <v>1</v>
      </c>
      <c r="K28" s="56"/>
      <c r="L28" s="88"/>
      <c r="M28" s="89" t="str">
        <f t="shared" ref="M28:M48" si="3">IF(OR(Q28=$AG$6,Q28=$AG$7),K28,"")</f>
        <v/>
      </c>
      <c r="N28" s="89" t="str">
        <f t="shared" ref="N28:N48" si="4">IF(Q28=$AG$8,K28,"")</f>
        <v/>
      </c>
      <c r="O28" s="89"/>
      <c r="P28" s="89"/>
      <c r="Q28" s="183"/>
      <c r="R28" s="145"/>
      <c r="S28" s="184"/>
      <c r="T28" s="76"/>
      <c r="V28" s="176"/>
      <c r="W28" s="176"/>
      <c r="X28" s="176"/>
      <c r="Y28" s="176"/>
      <c r="Z28" s="176"/>
    </row>
    <row r="29" spans="1:26" ht="45" customHeight="1">
      <c r="A29" s="139">
        <f>IF($B$29=TRUE,2,0)</f>
        <v>0</v>
      </c>
      <c r="B29" s="67" t="b">
        <v>0</v>
      </c>
      <c r="C29" s="67"/>
      <c r="D29" s="67"/>
      <c r="E29" s="155"/>
      <c r="F29" s="246"/>
      <c r="G29" s="270"/>
      <c r="H29" s="169">
        <v>8.1999999999999993</v>
      </c>
      <c r="I29" s="189" t="s">
        <v>177</v>
      </c>
      <c r="J29" s="190">
        <f>IF($B$29=FALSE,2,0)</f>
        <v>2</v>
      </c>
      <c r="K29" s="56"/>
      <c r="L29" s="88"/>
      <c r="M29" s="89" t="str">
        <f t="shared" si="3"/>
        <v/>
      </c>
      <c r="N29" s="89" t="str">
        <f t="shared" si="4"/>
        <v/>
      </c>
      <c r="O29" s="89"/>
      <c r="P29" s="89"/>
      <c r="Q29" s="183"/>
      <c r="R29" s="145"/>
      <c r="S29" s="185"/>
      <c r="T29" s="76"/>
      <c r="V29" s="176"/>
      <c r="W29" s="176"/>
      <c r="X29" s="176"/>
      <c r="Y29" s="176"/>
      <c r="Z29" s="176"/>
    </row>
    <row r="30" spans="1:26" ht="45" customHeight="1">
      <c r="A30" s="139">
        <f>IF($B$30=TRUE,1,0)</f>
        <v>0</v>
      </c>
      <c r="B30" s="67" t="b">
        <v>0</v>
      </c>
      <c r="C30" s="67"/>
      <c r="D30" s="67"/>
      <c r="E30" s="155"/>
      <c r="F30" s="246"/>
      <c r="G30" s="270"/>
      <c r="H30" s="169">
        <v>8.3000000000000007</v>
      </c>
      <c r="I30" s="189" t="s">
        <v>113</v>
      </c>
      <c r="J30" s="190">
        <f>IF($B$30=FALSE,1,0)</f>
        <v>1</v>
      </c>
      <c r="K30" s="56"/>
      <c r="L30" s="88"/>
      <c r="M30" s="89" t="str">
        <f t="shared" si="3"/>
        <v/>
      </c>
      <c r="N30" s="89" t="str">
        <f t="shared" si="4"/>
        <v/>
      </c>
      <c r="O30" s="89"/>
      <c r="P30" s="89"/>
      <c r="Q30" s="183"/>
      <c r="R30" s="145"/>
      <c r="S30" s="185"/>
      <c r="T30" s="76"/>
      <c r="V30" s="176"/>
      <c r="W30" s="176"/>
      <c r="X30" s="176"/>
      <c r="Y30" s="176"/>
      <c r="Z30" s="176"/>
    </row>
    <row r="31" spans="1:26" ht="45" customHeight="1">
      <c r="A31" s="139">
        <f>IF($B$31=TRUE,1,0)</f>
        <v>0</v>
      </c>
      <c r="B31" s="67" t="b">
        <v>0</v>
      </c>
      <c r="C31" s="67"/>
      <c r="D31" s="67"/>
      <c r="E31" s="155"/>
      <c r="F31" s="246" t="s">
        <v>8</v>
      </c>
      <c r="G31" s="270" t="s">
        <v>68</v>
      </c>
      <c r="H31" s="169">
        <v>9.1</v>
      </c>
      <c r="I31" s="189" t="s">
        <v>35</v>
      </c>
      <c r="J31" s="159">
        <f>IF($B$31=FALSE,1,0)</f>
        <v>1</v>
      </c>
      <c r="K31" s="56"/>
      <c r="L31" s="88"/>
      <c r="M31" s="89" t="str">
        <f t="shared" si="3"/>
        <v/>
      </c>
      <c r="N31" s="89" t="str">
        <f t="shared" si="4"/>
        <v/>
      </c>
      <c r="O31" s="89"/>
      <c r="P31" s="89"/>
      <c r="Q31" s="183"/>
      <c r="R31" s="145"/>
      <c r="S31" s="185"/>
      <c r="T31" s="76"/>
      <c r="V31" s="176"/>
      <c r="W31" s="176"/>
      <c r="X31" s="176"/>
      <c r="Y31" s="176"/>
      <c r="Z31" s="176"/>
    </row>
    <row r="32" spans="1:26" ht="45" customHeight="1">
      <c r="A32" s="139">
        <f>IF($B$32=TRUE,1,0)</f>
        <v>0</v>
      </c>
      <c r="B32" s="67" t="b">
        <v>0</v>
      </c>
      <c r="C32" s="67"/>
      <c r="D32" s="67"/>
      <c r="E32" s="155"/>
      <c r="F32" s="246"/>
      <c r="G32" s="270"/>
      <c r="H32" s="169">
        <v>9.1999999999999993</v>
      </c>
      <c r="I32" s="189" t="s">
        <v>37</v>
      </c>
      <c r="J32" s="159">
        <f>IF($B$32=FALSE,1,0)</f>
        <v>1</v>
      </c>
      <c r="K32" s="56"/>
      <c r="L32" s="88"/>
      <c r="M32" s="89" t="str">
        <f t="shared" si="3"/>
        <v/>
      </c>
      <c r="N32" s="89" t="str">
        <f t="shared" si="4"/>
        <v/>
      </c>
      <c r="O32" s="89"/>
      <c r="P32" s="89"/>
      <c r="Q32" s="183"/>
      <c r="R32" s="145"/>
      <c r="S32" s="185"/>
      <c r="T32" s="76"/>
      <c r="V32" s="176"/>
      <c r="W32" s="176"/>
      <c r="X32" s="176"/>
      <c r="Y32" s="176"/>
      <c r="Z32" s="176"/>
    </row>
    <row r="33" spans="1:26" ht="45" customHeight="1">
      <c r="A33" s="139">
        <f>IF($B$33=TRUE,1,0)</f>
        <v>0</v>
      </c>
      <c r="B33" s="67" t="b">
        <v>0</v>
      </c>
      <c r="C33" s="67"/>
      <c r="D33" s="67"/>
      <c r="E33" s="155"/>
      <c r="F33" s="246"/>
      <c r="G33" s="270"/>
      <c r="H33" s="169">
        <v>9.3000000000000007</v>
      </c>
      <c r="I33" s="189" t="s">
        <v>129</v>
      </c>
      <c r="J33" s="159">
        <f>IF($B$33=FALSE,1,0)</f>
        <v>1</v>
      </c>
      <c r="K33" s="56"/>
      <c r="L33" s="88"/>
      <c r="M33" s="89" t="str">
        <f t="shared" si="3"/>
        <v/>
      </c>
      <c r="N33" s="89" t="str">
        <f t="shared" si="4"/>
        <v/>
      </c>
      <c r="O33" s="89"/>
      <c r="P33" s="89"/>
      <c r="Q33" s="183"/>
      <c r="R33" s="145"/>
      <c r="S33" s="185"/>
      <c r="T33" s="76"/>
      <c r="V33" s="176"/>
      <c r="W33" s="176"/>
      <c r="X33" s="176"/>
      <c r="Y33" s="176"/>
      <c r="Z33" s="176"/>
    </row>
    <row r="34" spans="1:26" ht="45" customHeight="1">
      <c r="B34" s="67"/>
      <c r="C34" s="67"/>
      <c r="D34" s="67"/>
      <c r="E34" s="155"/>
      <c r="F34" s="246" t="s">
        <v>7</v>
      </c>
      <c r="G34" s="270" t="s">
        <v>69</v>
      </c>
      <c r="H34" s="169">
        <v>10.1</v>
      </c>
      <c r="I34" s="189" t="s">
        <v>31</v>
      </c>
      <c r="J34" s="170" t="s">
        <v>230</v>
      </c>
      <c r="K34" s="50"/>
      <c r="L34" s="88"/>
      <c r="M34" s="89" t="str">
        <f t="shared" si="3"/>
        <v/>
      </c>
      <c r="N34" s="89" t="str">
        <f t="shared" si="4"/>
        <v/>
      </c>
      <c r="O34" s="89"/>
      <c r="P34" s="89"/>
      <c r="Q34" s="183"/>
      <c r="R34" s="145"/>
      <c r="S34" s="185"/>
      <c r="T34" s="76"/>
      <c r="V34" s="176"/>
      <c r="W34" s="176"/>
      <c r="X34" s="176"/>
      <c r="Y34" s="176"/>
      <c r="Z34" s="176"/>
    </row>
    <row r="35" spans="1:26" ht="45" customHeight="1">
      <c r="A35" s="139">
        <f>IF($B$35=TRUE,1,0)</f>
        <v>0</v>
      </c>
      <c r="B35" s="67" t="b">
        <v>0</v>
      </c>
      <c r="C35" s="67"/>
      <c r="D35" s="67"/>
      <c r="E35" s="155"/>
      <c r="F35" s="246"/>
      <c r="G35" s="270"/>
      <c r="H35" s="169">
        <v>10.199999999999999</v>
      </c>
      <c r="I35" s="189" t="s">
        <v>24</v>
      </c>
      <c r="J35" s="159">
        <f>IF($B$35=FALSE,1,0)</f>
        <v>1</v>
      </c>
      <c r="K35" s="56"/>
      <c r="L35" s="88" t="str">
        <f>IF(AND(K35&gt;0,$K$34&lt;&gt;$AH$6),"!","")</f>
        <v/>
      </c>
      <c r="M35" s="89" t="str">
        <f t="shared" si="3"/>
        <v/>
      </c>
      <c r="N35" s="89" t="str">
        <f t="shared" si="4"/>
        <v/>
      </c>
      <c r="O35" s="89"/>
      <c r="P35" s="89"/>
      <c r="Q35" s="183"/>
      <c r="R35" s="145"/>
      <c r="S35" s="185"/>
      <c r="T35" s="76"/>
      <c r="V35" s="176"/>
      <c r="W35" s="176"/>
      <c r="X35" s="176"/>
      <c r="Y35" s="176"/>
      <c r="Z35" s="176"/>
    </row>
    <row r="36" spans="1:26" ht="45" customHeight="1">
      <c r="A36" s="139">
        <f>IF($B$36=TRUE,1,0)</f>
        <v>0</v>
      </c>
      <c r="B36" s="67" t="b">
        <v>0</v>
      </c>
      <c r="C36" s="67"/>
      <c r="D36" s="67"/>
      <c r="E36" s="155"/>
      <c r="F36" s="246"/>
      <c r="G36" s="270"/>
      <c r="H36" s="169">
        <v>10.3</v>
      </c>
      <c r="I36" s="189" t="s">
        <v>42</v>
      </c>
      <c r="J36" s="159">
        <f>IF($B$36=FALSE,1,0)</f>
        <v>1</v>
      </c>
      <c r="K36" s="56"/>
      <c r="L36" s="88" t="str">
        <f>IF(AND(K36&gt;0,$K$34&lt;&gt;$AH$6),"!","")</f>
        <v/>
      </c>
      <c r="M36" s="89" t="str">
        <f t="shared" si="3"/>
        <v/>
      </c>
      <c r="N36" s="89" t="str">
        <f t="shared" si="4"/>
        <v/>
      </c>
      <c r="O36" s="89"/>
      <c r="P36" s="89"/>
      <c r="Q36" s="183"/>
      <c r="R36" s="145"/>
      <c r="S36" s="185"/>
      <c r="T36" s="76"/>
      <c r="V36" s="176"/>
      <c r="W36" s="176"/>
      <c r="X36" s="176"/>
      <c r="Y36" s="176"/>
      <c r="Z36" s="176"/>
    </row>
    <row r="37" spans="1:26" ht="45" customHeight="1">
      <c r="A37" s="139">
        <f>IF($B$37=TRUE,1,0)</f>
        <v>0</v>
      </c>
      <c r="B37" s="67" t="b">
        <v>0</v>
      </c>
      <c r="C37" s="67"/>
      <c r="D37" s="67"/>
      <c r="E37" s="155"/>
      <c r="F37" s="246"/>
      <c r="G37" s="270"/>
      <c r="H37" s="169">
        <v>10.4</v>
      </c>
      <c r="I37" s="189" t="s">
        <v>176</v>
      </c>
      <c r="J37" s="159">
        <f>IF($B$37=FALSE,1,0)</f>
        <v>1</v>
      </c>
      <c r="K37" s="56"/>
      <c r="L37" s="88" t="str">
        <f>IF(AND(K37&gt;0,$K$34&lt;&gt;$AH$6),"!","")</f>
        <v/>
      </c>
      <c r="M37" s="89" t="str">
        <f t="shared" si="3"/>
        <v/>
      </c>
      <c r="N37" s="89" t="str">
        <f t="shared" si="4"/>
        <v/>
      </c>
      <c r="O37" s="89"/>
      <c r="P37" s="89"/>
      <c r="Q37" s="183"/>
      <c r="R37" s="145"/>
      <c r="S37" s="185"/>
      <c r="T37" s="76"/>
      <c r="V37" s="176"/>
      <c r="W37" s="176"/>
      <c r="X37" s="176"/>
      <c r="Y37" s="176"/>
      <c r="Z37" s="176"/>
    </row>
    <row r="38" spans="1:26" ht="45" customHeight="1">
      <c r="A38" s="139"/>
      <c r="B38" s="67"/>
      <c r="C38" s="67"/>
      <c r="D38" s="67"/>
      <c r="E38" s="155"/>
      <c r="F38" s="246" t="s">
        <v>19</v>
      </c>
      <c r="G38" s="270" t="s">
        <v>70</v>
      </c>
      <c r="H38" s="169">
        <v>11.1</v>
      </c>
      <c r="I38" s="189" t="s">
        <v>25</v>
      </c>
      <c r="J38" s="170" t="s">
        <v>230</v>
      </c>
      <c r="K38" s="50"/>
      <c r="L38" s="88"/>
      <c r="M38" s="89" t="str">
        <f t="shared" si="3"/>
        <v/>
      </c>
      <c r="N38" s="89" t="str">
        <f t="shared" si="4"/>
        <v/>
      </c>
      <c r="O38" s="89"/>
      <c r="P38" s="89"/>
      <c r="Q38" s="183"/>
      <c r="R38" s="145"/>
      <c r="S38" s="185"/>
      <c r="T38" s="76"/>
      <c r="V38" s="176"/>
      <c r="W38" s="176"/>
      <c r="X38" s="176"/>
      <c r="Y38" s="176"/>
      <c r="Z38" s="176"/>
    </row>
    <row r="39" spans="1:26" ht="45" customHeight="1">
      <c r="A39" s="139">
        <f>IF($B$39=TRUE,2,0)</f>
        <v>0</v>
      </c>
      <c r="B39" s="67" t="b">
        <v>0</v>
      </c>
      <c r="C39" s="67"/>
      <c r="D39" s="67"/>
      <c r="E39" s="155"/>
      <c r="F39" s="246"/>
      <c r="G39" s="270"/>
      <c r="H39" s="169">
        <v>11.2</v>
      </c>
      <c r="I39" s="189" t="s">
        <v>26</v>
      </c>
      <c r="J39" s="159">
        <f>IF($B$39=FALSE,2,0)</f>
        <v>2</v>
      </c>
      <c r="K39" s="56"/>
      <c r="L39" s="88" t="str">
        <f>IF(AND(K39&gt;0,$K$38&lt;&gt;$AH$6),"!","")</f>
        <v/>
      </c>
      <c r="M39" s="89" t="str">
        <f t="shared" si="3"/>
        <v/>
      </c>
      <c r="N39" s="89" t="str">
        <f t="shared" si="4"/>
        <v/>
      </c>
      <c r="O39" s="89"/>
      <c r="P39" s="89"/>
      <c r="Q39" s="183"/>
      <c r="R39" s="145"/>
      <c r="S39" s="185"/>
      <c r="T39" s="76"/>
      <c r="V39" s="176"/>
      <c r="W39" s="176"/>
      <c r="X39" s="176"/>
      <c r="Y39" s="176"/>
      <c r="Z39" s="176"/>
    </row>
    <row r="40" spans="1:26" ht="45" customHeight="1">
      <c r="A40" s="139">
        <f>IF($B$40=TRUE,1,0)</f>
        <v>0</v>
      </c>
      <c r="B40" s="67" t="b">
        <v>0</v>
      </c>
      <c r="C40" s="67"/>
      <c r="D40" s="67"/>
      <c r="E40" s="155"/>
      <c r="F40" s="246"/>
      <c r="G40" s="270"/>
      <c r="H40" s="169">
        <v>11.3</v>
      </c>
      <c r="I40" s="189" t="s">
        <v>27</v>
      </c>
      <c r="J40" s="159">
        <f>IF($B$40=FALSE,1,0)</f>
        <v>1</v>
      </c>
      <c r="K40" s="56"/>
      <c r="L40" s="88" t="str">
        <f>IF(AND(K40&gt;0,$K$38&lt;&gt;$AH$6),"!","")</f>
        <v/>
      </c>
      <c r="M40" s="89" t="str">
        <f t="shared" si="3"/>
        <v/>
      </c>
      <c r="N40" s="89" t="str">
        <f t="shared" si="4"/>
        <v/>
      </c>
      <c r="O40" s="89"/>
      <c r="P40" s="89"/>
      <c r="Q40" s="183"/>
      <c r="R40" s="145"/>
      <c r="S40" s="185"/>
      <c r="T40" s="76"/>
      <c r="V40" s="187"/>
      <c r="W40" s="187"/>
      <c r="X40" s="187"/>
      <c r="Y40" s="187"/>
      <c r="Z40" s="187"/>
    </row>
    <row r="41" spans="1:26" ht="45" customHeight="1">
      <c r="A41" s="139">
        <f>IF($B$41=TRUE,2,0)</f>
        <v>0</v>
      </c>
      <c r="B41" s="67" t="b">
        <v>0</v>
      </c>
      <c r="C41" s="67"/>
      <c r="D41" s="67"/>
      <c r="E41" s="155"/>
      <c r="F41" s="257" t="s">
        <v>130</v>
      </c>
      <c r="G41" s="247" t="s">
        <v>71</v>
      </c>
      <c r="H41" s="169">
        <v>12.1</v>
      </c>
      <c r="I41" s="189" t="s">
        <v>178</v>
      </c>
      <c r="J41" s="159">
        <f>IF($B$41=FALSE,2,0)</f>
        <v>2</v>
      </c>
      <c r="K41" s="56"/>
      <c r="L41" s="88"/>
      <c r="M41" s="89" t="str">
        <f t="shared" si="3"/>
        <v/>
      </c>
      <c r="N41" s="89" t="str">
        <f t="shared" si="4"/>
        <v/>
      </c>
      <c r="O41" s="89"/>
      <c r="P41" s="89"/>
      <c r="Q41" s="183"/>
      <c r="R41" s="145"/>
      <c r="S41" s="185"/>
      <c r="T41" s="76"/>
      <c r="V41" s="187"/>
      <c r="W41" s="187"/>
      <c r="X41" s="187"/>
      <c r="Y41" s="187"/>
      <c r="Z41" s="187"/>
    </row>
    <row r="42" spans="1:26" ht="45" customHeight="1">
      <c r="A42" s="139">
        <f>IF($B$42=TRUE,2,0)</f>
        <v>0</v>
      </c>
      <c r="B42" s="67" t="b">
        <v>0</v>
      </c>
      <c r="C42" s="67"/>
      <c r="D42" s="67"/>
      <c r="E42" s="155"/>
      <c r="F42" s="258"/>
      <c r="G42" s="256"/>
      <c r="H42" s="169">
        <v>12.2</v>
      </c>
      <c r="I42" s="189" t="s">
        <v>179</v>
      </c>
      <c r="J42" s="159">
        <f>IF($B$42=FALSE,2,0)</f>
        <v>2</v>
      </c>
      <c r="K42" s="56"/>
      <c r="L42" s="88"/>
      <c r="M42" s="89" t="str">
        <f t="shared" si="3"/>
        <v/>
      </c>
      <c r="N42" s="89" t="str">
        <f t="shared" si="4"/>
        <v/>
      </c>
      <c r="O42" s="89"/>
      <c r="P42" s="89"/>
      <c r="Q42" s="183"/>
      <c r="R42" s="145"/>
      <c r="S42" s="185"/>
      <c r="T42" s="76"/>
      <c r="V42" s="187"/>
      <c r="W42" s="187"/>
      <c r="X42" s="187"/>
      <c r="Y42" s="187"/>
      <c r="Z42" s="187"/>
    </row>
    <row r="43" spans="1:26" ht="45" customHeight="1">
      <c r="A43" s="139">
        <f>IF($B$43=TRUE,2,0)</f>
        <v>0</v>
      </c>
      <c r="B43" s="67" t="b">
        <v>0</v>
      </c>
      <c r="C43" s="67"/>
      <c r="D43" s="67"/>
      <c r="E43" s="155"/>
      <c r="F43" s="260"/>
      <c r="G43" s="272"/>
      <c r="H43" s="169">
        <v>12.3</v>
      </c>
      <c r="I43" s="189" t="s">
        <v>151</v>
      </c>
      <c r="J43" s="159">
        <f>IF($B$43=FALSE,2,0)</f>
        <v>2</v>
      </c>
      <c r="K43" s="56"/>
      <c r="L43" s="88"/>
      <c r="M43" s="89" t="str">
        <f t="shared" si="3"/>
        <v/>
      </c>
      <c r="N43" s="89" t="str">
        <f t="shared" si="4"/>
        <v/>
      </c>
      <c r="O43" s="89"/>
      <c r="P43" s="89"/>
      <c r="Q43" s="183"/>
      <c r="R43" s="145"/>
      <c r="S43" s="185"/>
      <c r="T43" s="76"/>
      <c r="V43" s="187"/>
      <c r="W43" s="187"/>
      <c r="X43" s="187"/>
      <c r="Y43" s="187"/>
      <c r="Z43" s="187"/>
    </row>
    <row r="44" spans="1:26" ht="45" customHeight="1">
      <c r="B44" s="67"/>
      <c r="C44" s="67"/>
      <c r="D44" s="67"/>
      <c r="E44" s="155"/>
      <c r="F44" s="246" t="s">
        <v>9</v>
      </c>
      <c r="G44" s="270" t="s">
        <v>72</v>
      </c>
      <c r="H44" s="169">
        <v>13.1</v>
      </c>
      <c r="I44" s="189" t="s">
        <v>9</v>
      </c>
      <c r="J44" s="159">
        <v>1</v>
      </c>
      <c r="K44" s="56"/>
      <c r="L44" s="88"/>
      <c r="M44" s="89" t="str">
        <f t="shared" si="3"/>
        <v/>
      </c>
      <c r="N44" s="89" t="str">
        <f t="shared" si="4"/>
        <v/>
      </c>
      <c r="O44" s="89"/>
      <c r="P44" s="89"/>
      <c r="Q44" s="183"/>
      <c r="R44" s="145"/>
      <c r="S44" s="185"/>
      <c r="T44" s="76"/>
      <c r="V44" s="193"/>
      <c r="W44" s="193"/>
      <c r="X44" s="193"/>
      <c r="Y44" s="193"/>
      <c r="Z44" s="193"/>
    </row>
    <row r="45" spans="1:26" ht="45" customHeight="1">
      <c r="A45" s="139">
        <f>IF(B45=TRUE,1,0)</f>
        <v>0</v>
      </c>
      <c r="B45" s="67" t="b">
        <v>0</v>
      </c>
      <c r="C45" s="67"/>
      <c r="D45" s="67"/>
      <c r="E45" s="155"/>
      <c r="F45" s="257"/>
      <c r="G45" s="247"/>
      <c r="H45" s="169">
        <v>13.2</v>
      </c>
      <c r="I45" s="189" t="s">
        <v>36</v>
      </c>
      <c r="J45" s="159">
        <f>IF(B45=FALSE,1,0)</f>
        <v>1</v>
      </c>
      <c r="K45" s="56"/>
      <c r="L45" s="88"/>
      <c r="M45" s="89" t="str">
        <f t="shared" si="3"/>
        <v/>
      </c>
      <c r="N45" s="89" t="str">
        <f t="shared" si="4"/>
        <v/>
      </c>
      <c r="O45" s="89"/>
      <c r="P45" s="89"/>
      <c r="Q45" s="183"/>
      <c r="R45" s="145"/>
      <c r="S45" s="185"/>
      <c r="T45" s="76"/>
      <c r="V45" s="187"/>
      <c r="W45" s="187"/>
      <c r="X45" s="187"/>
      <c r="Y45" s="187"/>
      <c r="Z45" s="187"/>
    </row>
    <row r="46" spans="1:26" ht="45" customHeight="1">
      <c r="E46" s="155"/>
      <c r="F46" s="257" t="s">
        <v>132</v>
      </c>
      <c r="G46" s="271" t="s">
        <v>165</v>
      </c>
      <c r="H46" s="172" t="s">
        <v>152</v>
      </c>
      <c r="I46" s="173" t="s">
        <v>154</v>
      </c>
      <c r="J46" s="174">
        <f>IF(G46=I46,1,0)</f>
        <v>0</v>
      </c>
      <c r="K46" s="57"/>
      <c r="L46" s="88"/>
      <c r="M46" s="89" t="str">
        <f t="shared" si="3"/>
        <v/>
      </c>
      <c r="N46" s="89" t="str">
        <f t="shared" si="4"/>
        <v/>
      </c>
      <c r="O46" s="89"/>
      <c r="P46" s="89"/>
      <c r="Q46" s="183"/>
      <c r="R46" s="145"/>
      <c r="S46" s="185"/>
      <c r="T46" s="76"/>
      <c r="V46" s="187"/>
      <c r="W46" s="187"/>
      <c r="X46" s="187"/>
      <c r="Y46" s="187"/>
      <c r="Z46" s="187"/>
    </row>
    <row r="47" spans="1:26" ht="45" customHeight="1">
      <c r="E47" s="155"/>
      <c r="F47" s="260"/>
      <c r="G47" s="264"/>
      <c r="H47" s="172" t="s">
        <v>153</v>
      </c>
      <c r="I47" s="173" t="s">
        <v>165</v>
      </c>
      <c r="J47" s="174">
        <f>IF(G46=I47,1,0)</f>
        <v>1</v>
      </c>
      <c r="K47" s="56"/>
      <c r="L47" s="88"/>
      <c r="M47" s="89" t="str">
        <f t="shared" si="3"/>
        <v/>
      </c>
      <c r="N47" s="89" t="str">
        <f t="shared" si="4"/>
        <v/>
      </c>
      <c r="O47" s="89"/>
      <c r="P47" s="89"/>
      <c r="Q47" s="183"/>
      <c r="R47" s="145"/>
      <c r="S47" s="185"/>
      <c r="T47" s="76"/>
      <c r="V47" s="187"/>
      <c r="W47" s="187"/>
      <c r="X47" s="187"/>
      <c r="Y47" s="187"/>
      <c r="Z47" s="187"/>
    </row>
    <row r="48" spans="1:26" ht="45" customHeight="1">
      <c r="E48" s="155"/>
      <c r="F48" s="156" t="s">
        <v>131</v>
      </c>
      <c r="G48" s="181" t="s">
        <v>181</v>
      </c>
      <c r="H48" s="191">
        <v>15</v>
      </c>
      <c r="I48" s="173" t="s">
        <v>180</v>
      </c>
      <c r="J48" s="192">
        <v>1</v>
      </c>
      <c r="K48" s="56"/>
      <c r="L48" s="88"/>
      <c r="M48" s="89" t="str">
        <f t="shared" si="3"/>
        <v/>
      </c>
      <c r="N48" s="89" t="str">
        <f t="shared" si="4"/>
        <v/>
      </c>
      <c r="O48" s="89"/>
      <c r="P48" s="89"/>
      <c r="Q48" s="183"/>
      <c r="R48" s="145"/>
      <c r="S48" s="185"/>
      <c r="T48" s="76"/>
      <c r="V48" s="187"/>
      <c r="W48" s="187"/>
      <c r="X48" s="187"/>
      <c r="Y48" s="187"/>
      <c r="Z48" s="187"/>
    </row>
    <row r="49" spans="1:28" ht="45" customHeight="1">
      <c r="E49" s="90"/>
      <c r="F49" s="90" t="s">
        <v>47</v>
      </c>
      <c r="G49" s="90"/>
      <c r="H49" s="91"/>
      <c r="I49" s="90"/>
      <c r="J49" s="91">
        <f>SUM(J28:J48)</f>
        <v>23</v>
      </c>
      <c r="K49" s="53">
        <f>SUM(K28:K48)</f>
        <v>0</v>
      </c>
      <c r="L49" s="88"/>
      <c r="M49" s="92">
        <f t="shared" ref="M49:N49" si="5">SUM(M28:M48)</f>
        <v>0</v>
      </c>
      <c r="N49" s="92">
        <f t="shared" si="5"/>
        <v>0</v>
      </c>
      <c r="O49" s="42"/>
      <c r="P49" s="42"/>
      <c r="R49" s="145"/>
      <c r="S49" s="149"/>
      <c r="T49" s="76"/>
    </row>
    <row r="50" spans="1:28" ht="45" customHeight="1">
      <c r="F50" s="13"/>
      <c r="G50" s="13"/>
      <c r="H50" s="73"/>
      <c r="I50" s="13"/>
      <c r="J50" s="73"/>
      <c r="K50" s="59"/>
      <c r="L50" s="99"/>
      <c r="M50" s="73"/>
      <c r="N50" s="73"/>
      <c r="O50" s="73"/>
      <c r="P50" s="73"/>
      <c r="Q50" s="73"/>
      <c r="R50" s="145"/>
      <c r="S50" s="149"/>
      <c r="T50" s="76"/>
    </row>
    <row r="51" spans="1:28" ht="45" customHeight="1">
      <c r="E51" s="28"/>
      <c r="F51" s="245" t="s">
        <v>2</v>
      </c>
      <c r="G51" s="245"/>
      <c r="H51" s="245"/>
      <c r="I51" s="245"/>
      <c r="J51" s="28">
        <f>20-SUM(A52:A61)</f>
        <v>20</v>
      </c>
      <c r="K51" s="55"/>
      <c r="L51" s="100"/>
      <c r="M51" s="38"/>
      <c r="N51" s="38"/>
      <c r="O51" s="38"/>
      <c r="P51" s="38"/>
      <c r="Q51" s="38"/>
      <c r="R51" s="150"/>
      <c r="S51" s="38"/>
      <c r="T51" s="101"/>
      <c r="V51" s="177"/>
      <c r="W51" s="177"/>
      <c r="X51" s="177"/>
      <c r="Y51" s="177"/>
      <c r="Z51" s="177"/>
    </row>
    <row r="52" spans="1:28" ht="45" customHeight="1">
      <c r="E52" s="155"/>
      <c r="F52" s="258" t="s">
        <v>65</v>
      </c>
      <c r="G52" s="247" t="s">
        <v>235</v>
      </c>
      <c r="H52" s="189">
        <v>16.100000000000001</v>
      </c>
      <c r="I52" s="189" t="s">
        <v>66</v>
      </c>
      <c r="J52" s="170" t="s">
        <v>238</v>
      </c>
      <c r="K52" s="50"/>
      <c r="L52" s="102"/>
      <c r="M52" s="89" t="str">
        <f t="shared" ref="M52:M61" si="6">IF(OR(Q52=$AG$6,Q52=$AG$7),K52,"")</f>
        <v/>
      </c>
      <c r="N52" s="89" t="str">
        <f t="shared" ref="N52:N61" si="7">IF(Q52=$AG$8,K52,"")</f>
        <v/>
      </c>
      <c r="O52" s="89"/>
      <c r="P52" s="89"/>
      <c r="Q52" s="183"/>
      <c r="R52" s="151"/>
      <c r="S52" s="184"/>
      <c r="T52" s="76"/>
      <c r="V52" s="187"/>
      <c r="W52" s="187"/>
      <c r="X52" s="187"/>
      <c r="Y52" s="187"/>
      <c r="Z52" s="187"/>
      <c r="AB52" t="s">
        <v>155</v>
      </c>
    </row>
    <row r="53" spans="1:28" ht="45" customHeight="1">
      <c r="E53" s="155"/>
      <c r="F53" s="258"/>
      <c r="G53" s="256"/>
      <c r="H53" s="265">
        <v>16.2</v>
      </c>
      <c r="I53" s="189" t="s">
        <v>258</v>
      </c>
      <c r="J53" s="170">
        <v>5</v>
      </c>
      <c r="K53" s="58"/>
      <c r="L53" s="222" t="str">
        <f>IF(AND(K53&gt;0,$K$52&lt;&gt;$AH$6),"!","")</f>
        <v/>
      </c>
      <c r="M53" s="89" t="str">
        <f t="shared" si="6"/>
        <v/>
      </c>
      <c r="N53" s="89" t="str">
        <f t="shared" si="7"/>
        <v/>
      </c>
      <c r="O53" s="89"/>
      <c r="P53" s="89"/>
      <c r="Q53" s="183"/>
      <c r="R53" s="151"/>
      <c r="S53" s="185"/>
      <c r="T53" s="76"/>
      <c r="V53" s="187"/>
      <c r="W53" s="187"/>
      <c r="X53" s="187"/>
      <c r="Y53" s="187"/>
      <c r="Z53" s="187"/>
      <c r="AB53" t="s">
        <v>182</v>
      </c>
    </row>
    <row r="54" spans="1:28" ht="45" customHeight="1">
      <c r="A54" s="139">
        <f>IF(B54=TRUE,4,0)</f>
        <v>0</v>
      </c>
      <c r="B54" s="67" t="b">
        <v>0</v>
      </c>
      <c r="C54" s="67"/>
      <c r="D54" s="67"/>
      <c r="E54" s="155"/>
      <c r="F54" s="258"/>
      <c r="G54" s="256"/>
      <c r="H54" s="266"/>
      <c r="I54" s="194" t="s">
        <v>259</v>
      </c>
      <c r="J54" s="159">
        <f>IF(B54=FALSE,SUM(J56:J58),0)</f>
        <v>4</v>
      </c>
      <c r="K54" s="226">
        <f>SUM(K56:K58)</f>
        <v>0</v>
      </c>
      <c r="L54" s="222" t="str">
        <f t="shared" ref="L54:L61" si="8">IF(AND(K54&gt;0,$K$52&lt;&gt;$AH$6),"!","")</f>
        <v/>
      </c>
      <c r="M54" s="89" t="str">
        <f t="shared" si="6"/>
        <v/>
      </c>
      <c r="N54" s="89" t="str">
        <f t="shared" si="7"/>
        <v/>
      </c>
      <c r="O54" s="89"/>
      <c r="P54" s="89"/>
      <c r="Q54" s="183"/>
      <c r="R54" s="151"/>
      <c r="S54" s="185"/>
      <c r="T54" s="76"/>
      <c r="V54" s="187"/>
      <c r="W54" s="187"/>
      <c r="X54" s="187"/>
      <c r="Y54" s="187"/>
      <c r="Z54" s="187"/>
      <c r="AB54" t="s">
        <v>156</v>
      </c>
    </row>
    <row r="55" spans="1:28" ht="45" customHeight="1">
      <c r="A55" s="139"/>
      <c r="B55" s="67"/>
      <c r="C55" s="67"/>
      <c r="D55" s="67"/>
      <c r="E55" s="155"/>
      <c r="F55" s="258"/>
      <c r="G55" s="256"/>
      <c r="H55" s="266"/>
      <c r="I55" s="223" t="s">
        <v>266</v>
      </c>
      <c r="J55" s="170" t="s">
        <v>268</v>
      </c>
      <c r="K55" s="224"/>
      <c r="L55" s="222" t="str">
        <f>IF(AND(K55&gt;0,$K$52&lt;&gt;$AH$6),"!","")</f>
        <v/>
      </c>
      <c r="M55" s="89" t="str">
        <f t="shared" si="6"/>
        <v/>
      </c>
      <c r="N55" s="89" t="str">
        <f t="shared" si="7"/>
        <v/>
      </c>
      <c r="O55" s="89"/>
      <c r="P55" s="89"/>
      <c r="Q55" s="183"/>
      <c r="R55" s="151"/>
      <c r="S55" s="185"/>
      <c r="T55" s="76"/>
      <c r="V55" s="187"/>
      <c r="W55" s="187"/>
      <c r="X55" s="187"/>
      <c r="Y55" s="187"/>
      <c r="Z55" s="187"/>
      <c r="AB55"/>
    </row>
    <row r="56" spans="1:28" ht="45" customHeight="1">
      <c r="A56" s="139">
        <f>IF(B56=TRUE,1,0)</f>
        <v>0</v>
      </c>
      <c r="B56" s="67" t="b">
        <v>0</v>
      </c>
      <c r="C56" s="67"/>
      <c r="D56" s="67"/>
      <c r="E56" s="155"/>
      <c r="F56" s="258"/>
      <c r="G56" s="256"/>
      <c r="H56" s="266"/>
      <c r="I56" s="223" t="s">
        <v>263</v>
      </c>
      <c r="J56" s="159">
        <f>IF(OR(B56=TRUE,B54=TRUE),0,1)</f>
        <v>1</v>
      </c>
      <c r="K56" s="58"/>
      <c r="L56" s="222" t="str">
        <f>IF(AND(K56&gt;0,OR($K$52&lt;&gt;$AH$6,OR($K$55=$AH$7,$K$55=0))),"!","")</f>
        <v/>
      </c>
      <c r="M56" s="89" t="str">
        <f t="shared" si="6"/>
        <v/>
      </c>
      <c r="N56" s="89" t="str">
        <f t="shared" si="7"/>
        <v/>
      </c>
      <c r="O56" s="89"/>
      <c r="P56" s="89"/>
      <c r="Q56" s="183"/>
      <c r="R56" s="151"/>
      <c r="S56" s="185"/>
      <c r="T56" s="76"/>
      <c r="V56" s="187"/>
      <c r="W56" s="187"/>
      <c r="X56" s="187"/>
      <c r="Y56" s="187"/>
      <c r="Z56" s="187"/>
      <c r="AB56"/>
    </row>
    <row r="57" spans="1:28" ht="45" customHeight="1">
      <c r="A57" s="139">
        <f>IF(B57=TRUE,1,0)</f>
        <v>0</v>
      </c>
      <c r="B57" s="67" t="b">
        <v>0</v>
      </c>
      <c r="C57" s="67"/>
      <c r="D57" s="67"/>
      <c r="E57" s="155"/>
      <c r="F57" s="258"/>
      <c r="G57" s="256"/>
      <c r="H57" s="266"/>
      <c r="I57" s="223" t="s">
        <v>264</v>
      </c>
      <c r="J57" s="159">
        <f>IF(OR(B57=TRUE,$B$54=TRUE),0,1)</f>
        <v>1</v>
      </c>
      <c r="K57" s="58"/>
      <c r="L57" s="222" t="str">
        <f>IF(AND(K57&gt;0,OR($K$52&lt;&gt;$AH$6,OR($K$55=$AH$7,$K$55=0))),"!","")</f>
        <v/>
      </c>
      <c r="M57" s="89" t="str">
        <f t="shared" si="6"/>
        <v/>
      </c>
      <c r="N57" s="89" t="str">
        <f t="shared" si="7"/>
        <v/>
      </c>
      <c r="O57" s="89"/>
      <c r="P57" s="89"/>
      <c r="Q57" s="183"/>
      <c r="R57" s="151"/>
      <c r="S57" s="185"/>
      <c r="T57" s="76"/>
      <c r="V57" s="187"/>
      <c r="W57" s="187"/>
      <c r="X57" s="187"/>
      <c r="Y57" s="187"/>
      <c r="Z57" s="187"/>
      <c r="AB57"/>
    </row>
    <row r="58" spans="1:28" ht="45" customHeight="1">
      <c r="A58" s="139">
        <f>IF(B58=TRUE,2,0)</f>
        <v>0</v>
      </c>
      <c r="B58" s="67" t="b">
        <v>0</v>
      </c>
      <c r="C58" s="67"/>
      <c r="D58" s="67"/>
      <c r="E58" s="155"/>
      <c r="F58" s="258"/>
      <c r="G58" s="256"/>
      <c r="H58" s="266"/>
      <c r="I58" s="223" t="s">
        <v>265</v>
      </c>
      <c r="J58" s="159">
        <f>IF(OR(B58=TRUE,$B$54=TRUE),0,2)</f>
        <v>2</v>
      </c>
      <c r="K58" s="58"/>
      <c r="L58" s="222" t="str">
        <f>IF(AND(K58&gt;0,OR($K$52&lt;&gt;$AH$6,OR($K$55=$AH$7,$K$55=0))),"!","")</f>
        <v/>
      </c>
      <c r="M58" s="89" t="str">
        <f t="shared" si="6"/>
        <v/>
      </c>
      <c r="N58" s="89" t="str">
        <f t="shared" si="7"/>
        <v/>
      </c>
      <c r="O58" s="89"/>
      <c r="P58" s="89"/>
      <c r="Q58" s="183"/>
      <c r="R58" s="151"/>
      <c r="S58" s="185"/>
      <c r="T58" s="76"/>
      <c r="V58" s="187"/>
      <c r="W58" s="187"/>
      <c r="X58" s="187"/>
      <c r="Y58" s="187"/>
      <c r="Z58" s="187"/>
      <c r="AB58"/>
    </row>
    <row r="59" spans="1:28" ht="45" customHeight="1">
      <c r="A59" s="139">
        <f>IF(B59=TRUE,1,0)</f>
        <v>0</v>
      </c>
      <c r="B59" s="67" t="b">
        <v>0</v>
      </c>
      <c r="C59" s="67"/>
      <c r="D59" s="67"/>
      <c r="E59" s="155"/>
      <c r="F59" s="258"/>
      <c r="G59" s="256"/>
      <c r="H59" s="266"/>
      <c r="I59" s="194" t="s">
        <v>260</v>
      </c>
      <c r="J59" s="168">
        <f>IF(B59=FALSE,1,0)</f>
        <v>1</v>
      </c>
      <c r="K59" s="58"/>
      <c r="L59" s="222" t="str">
        <f t="shared" si="8"/>
        <v/>
      </c>
      <c r="M59" s="89" t="str">
        <f t="shared" si="6"/>
        <v/>
      </c>
      <c r="N59" s="89" t="str">
        <f t="shared" si="7"/>
        <v/>
      </c>
      <c r="O59" s="89"/>
      <c r="P59" s="89"/>
      <c r="Q59" s="183"/>
      <c r="R59" s="151"/>
      <c r="S59" s="185"/>
      <c r="T59" s="76"/>
      <c r="V59" s="187"/>
      <c r="W59" s="187"/>
      <c r="X59" s="187"/>
      <c r="Y59" s="187"/>
      <c r="Z59" s="187"/>
      <c r="AB59" t="s">
        <v>157</v>
      </c>
    </row>
    <row r="60" spans="1:28" ht="45" customHeight="1">
      <c r="E60" s="155"/>
      <c r="F60" s="258"/>
      <c r="G60" s="256"/>
      <c r="H60" s="266"/>
      <c r="I60" s="189" t="s">
        <v>261</v>
      </c>
      <c r="J60" s="170">
        <v>3</v>
      </c>
      <c r="K60" s="58"/>
      <c r="L60" s="222" t="str">
        <f t="shared" si="8"/>
        <v/>
      </c>
      <c r="M60" s="89" t="str">
        <f t="shared" si="6"/>
        <v/>
      </c>
      <c r="N60" s="89" t="str">
        <f t="shared" si="7"/>
        <v/>
      </c>
      <c r="O60" s="89"/>
      <c r="P60" s="89"/>
      <c r="Q60" s="183"/>
      <c r="R60" s="151"/>
      <c r="S60" s="185"/>
      <c r="T60" s="76"/>
      <c r="V60" s="187"/>
      <c r="W60" s="187"/>
      <c r="X60" s="187"/>
      <c r="Y60" s="187"/>
      <c r="Z60" s="187"/>
    </row>
    <row r="61" spans="1:28" ht="45" customHeight="1">
      <c r="E61" s="155"/>
      <c r="F61" s="258"/>
      <c r="G61" s="256"/>
      <c r="H61" s="266"/>
      <c r="I61" s="189" t="s">
        <v>262</v>
      </c>
      <c r="J61" s="170">
        <v>1</v>
      </c>
      <c r="K61" s="58"/>
      <c r="L61" s="222" t="str">
        <f t="shared" si="8"/>
        <v/>
      </c>
      <c r="M61" s="89" t="str">
        <f t="shared" si="6"/>
        <v/>
      </c>
      <c r="N61" s="89" t="str">
        <f t="shared" si="7"/>
        <v/>
      </c>
      <c r="O61" s="89"/>
      <c r="P61" s="89"/>
      <c r="Q61" s="183"/>
      <c r="R61" s="151"/>
      <c r="S61" s="185"/>
      <c r="T61" s="76"/>
      <c r="V61" s="187"/>
      <c r="W61" s="187"/>
      <c r="X61" s="187"/>
      <c r="Y61" s="187"/>
      <c r="Z61" s="187"/>
    </row>
    <row r="62" spans="1:28" ht="45" customHeight="1">
      <c r="E62" s="90"/>
      <c r="F62" s="90" t="s">
        <v>47</v>
      </c>
      <c r="G62" s="90"/>
      <c r="H62" s="91"/>
      <c r="I62" s="90"/>
      <c r="J62" s="225">
        <f>SUM(J53:J54)+SUM(J59:J61)</f>
        <v>14</v>
      </c>
      <c r="K62" s="225">
        <f>SUM(K53:K54)+SUM(K59:K61)</f>
        <v>0</v>
      </c>
      <c r="L62" s="87"/>
      <c r="M62" s="92">
        <f>SUM(M53:M54)+SUM(M59:M61)</f>
        <v>0</v>
      </c>
      <c r="N62" s="92">
        <f>SUM(N53:N54)+SUM(N59:N61)</f>
        <v>0</v>
      </c>
      <c r="O62" s="42"/>
      <c r="P62" s="42"/>
      <c r="R62" s="145"/>
      <c r="S62" s="149"/>
      <c r="T62" s="76"/>
    </row>
    <row r="63" spans="1:28" ht="45" customHeight="1">
      <c r="K63" s="59"/>
      <c r="L63" s="103"/>
      <c r="T63" s="76"/>
      <c r="V63" s="36"/>
    </row>
    <row r="64" spans="1:28" ht="45" customHeight="1">
      <c r="E64" s="124"/>
      <c r="F64" s="124" t="s">
        <v>3</v>
      </c>
      <c r="G64" s="29"/>
      <c r="H64" s="30"/>
      <c r="I64" s="29"/>
      <c r="J64" s="28">
        <f>SUM(J66:J69)</f>
        <v>7</v>
      </c>
      <c r="K64" s="55"/>
      <c r="L64" s="102"/>
      <c r="M64" s="45"/>
      <c r="N64" s="45"/>
      <c r="O64" s="45"/>
      <c r="P64" s="45"/>
      <c r="Q64" s="45"/>
      <c r="R64" s="145"/>
      <c r="S64" s="125"/>
      <c r="T64" s="101"/>
      <c r="V64" s="178"/>
      <c r="W64" s="177"/>
      <c r="X64" s="177"/>
      <c r="Y64" s="177"/>
      <c r="Z64" s="177"/>
      <c r="AB64" s="37" t="s">
        <v>236</v>
      </c>
    </row>
    <row r="65" spans="1:28" ht="45" customHeight="1">
      <c r="E65" s="155"/>
      <c r="F65" s="267" t="s">
        <v>88</v>
      </c>
      <c r="G65" s="262" t="s">
        <v>271</v>
      </c>
      <c r="H65" s="189" t="s">
        <v>272</v>
      </c>
      <c r="I65" s="189" t="s">
        <v>273</v>
      </c>
      <c r="J65" s="212">
        <f>IF($G$65=AA66,7,0)</f>
        <v>0</v>
      </c>
      <c r="K65" s="58"/>
      <c r="L65" s="102"/>
      <c r="M65" s="89" t="str">
        <f>IF(OR(Q65=$AG$6,Q65=$AG$7),K65,"")</f>
        <v/>
      </c>
      <c r="N65" s="89" t="str">
        <f>IF(Q65=$AG$8,K65,"")</f>
        <v/>
      </c>
      <c r="O65" s="89"/>
      <c r="P65" s="89"/>
      <c r="Q65" s="183"/>
      <c r="R65" s="145"/>
      <c r="S65" s="185"/>
      <c r="T65" s="101"/>
      <c r="V65" s="178"/>
      <c r="W65" s="177"/>
      <c r="X65" s="177"/>
      <c r="Y65" s="177"/>
      <c r="Z65" s="177"/>
      <c r="AB65" s="37"/>
    </row>
    <row r="66" spans="1:28" ht="45" customHeight="1">
      <c r="E66" s="155"/>
      <c r="F66" s="268"/>
      <c r="G66" s="263"/>
      <c r="H66" s="189" t="s">
        <v>274</v>
      </c>
      <c r="I66" s="195" t="s">
        <v>236</v>
      </c>
      <c r="J66" s="159">
        <f>IF($G$65=AA67,4,0)</f>
        <v>4</v>
      </c>
      <c r="K66" s="58"/>
      <c r="L66" s="102"/>
      <c r="M66" s="89" t="str">
        <f>IF(OR(Q66=$AG$6,Q66=$AG$7),K66,"")</f>
        <v/>
      </c>
      <c r="N66" s="89" t="str">
        <f>IF(Q66=$AG$8,K66,"")</f>
        <v/>
      </c>
      <c r="O66" s="89"/>
      <c r="P66" s="89"/>
      <c r="Q66" s="183"/>
      <c r="R66" s="145"/>
      <c r="S66" s="185"/>
      <c r="V66" s="187"/>
      <c r="W66" s="187"/>
      <c r="X66" s="187"/>
      <c r="Y66" s="187"/>
      <c r="Z66" s="187"/>
      <c r="AA66" s="77" t="s">
        <v>270</v>
      </c>
      <c r="AB66" s="36" t="s">
        <v>237</v>
      </c>
    </row>
    <row r="67" spans="1:28" ht="45" customHeight="1">
      <c r="A67" s="139">
        <f>IF(B67=TRUE,1,0)</f>
        <v>0</v>
      </c>
      <c r="B67" s="71" t="b">
        <v>0</v>
      </c>
      <c r="E67" s="155"/>
      <c r="F67" s="268"/>
      <c r="G67" s="263"/>
      <c r="H67" s="189" t="s">
        <v>275</v>
      </c>
      <c r="I67" s="194" t="s">
        <v>28</v>
      </c>
      <c r="J67" s="168">
        <f>IF(AND($G$65=$AA$67,B67=FALSE),1,0)</f>
        <v>1</v>
      </c>
      <c r="K67" s="58"/>
      <c r="L67" s="102"/>
      <c r="M67" s="89" t="str">
        <f>IF(OR(Q67=$AG$6,Q67=$AG$7),K67,"")</f>
        <v/>
      </c>
      <c r="N67" s="89" t="str">
        <f>IF(Q67=$AG$8,K67,"")</f>
        <v/>
      </c>
      <c r="O67" s="89"/>
      <c r="P67" s="89"/>
      <c r="Q67" s="183"/>
      <c r="R67" s="145"/>
      <c r="S67" s="185"/>
      <c r="T67" s="76"/>
      <c r="V67" s="187"/>
      <c r="W67" s="187"/>
      <c r="X67" s="187"/>
      <c r="Y67" s="187"/>
      <c r="Z67" s="187"/>
      <c r="AA67" s="77" t="s">
        <v>271</v>
      </c>
    </row>
    <row r="68" spans="1:28" ht="45" customHeight="1">
      <c r="E68" s="155"/>
      <c r="F68" s="268"/>
      <c r="G68" s="263"/>
      <c r="H68" s="189" t="s">
        <v>276</v>
      </c>
      <c r="I68" s="189" t="s">
        <v>29</v>
      </c>
      <c r="J68" s="159">
        <f>IF($G$65=AA67,1,0)</f>
        <v>1</v>
      </c>
      <c r="K68" s="58"/>
      <c r="L68" s="102"/>
      <c r="M68" s="89" t="str">
        <f>IF(OR(Q68=$AG$6,Q68=$AG$7),K68,"")</f>
        <v/>
      </c>
      <c r="N68" s="89" t="str">
        <f>IF(Q68=$AG$8,K68,"")</f>
        <v/>
      </c>
      <c r="O68" s="89"/>
      <c r="P68" s="89"/>
      <c r="Q68" s="183"/>
      <c r="R68" s="145"/>
      <c r="S68" s="185"/>
      <c r="T68" s="76"/>
      <c r="V68" s="187"/>
      <c r="W68" s="187"/>
      <c r="X68" s="187"/>
      <c r="Y68" s="187"/>
      <c r="Z68" s="187"/>
    </row>
    <row r="69" spans="1:28" ht="45" customHeight="1">
      <c r="E69" s="155"/>
      <c r="F69" s="269"/>
      <c r="G69" s="264"/>
      <c r="H69" s="189" t="s">
        <v>277</v>
      </c>
      <c r="I69" s="189" t="s">
        <v>183</v>
      </c>
      <c r="J69" s="159">
        <f>IF($G$65=AA67,1,0)</f>
        <v>1</v>
      </c>
      <c r="K69" s="58"/>
      <c r="L69" s="102"/>
      <c r="M69" s="89" t="str">
        <f>IF(OR(Q69=$AG$6,Q69=$AG$7),K69,"")</f>
        <v/>
      </c>
      <c r="N69" s="89" t="str">
        <f>IF(Q69=$AG$8,K69,"")</f>
        <v/>
      </c>
      <c r="O69" s="89"/>
      <c r="P69" s="89"/>
      <c r="Q69" s="183"/>
      <c r="R69" s="145"/>
      <c r="S69" s="185"/>
      <c r="T69" s="76"/>
      <c r="V69" s="187"/>
      <c r="W69" s="187"/>
      <c r="X69" s="187"/>
      <c r="Y69" s="187"/>
      <c r="Z69" s="187"/>
    </row>
    <row r="70" spans="1:28" ht="45" customHeight="1">
      <c r="E70" s="90"/>
      <c r="F70" s="90" t="s">
        <v>47</v>
      </c>
      <c r="G70" s="90"/>
      <c r="H70" s="91"/>
      <c r="I70" s="90"/>
      <c r="J70" s="91">
        <f>SUM(J65:J69)</f>
        <v>7</v>
      </c>
      <c r="K70" s="53">
        <f>SUM(K65:K69)</f>
        <v>0</v>
      </c>
      <c r="L70" s="87"/>
      <c r="M70" s="92">
        <f>SUM(M66:M69)</f>
        <v>0</v>
      </c>
      <c r="N70" s="92">
        <f>SUM(N66:N69)</f>
        <v>0</v>
      </c>
      <c r="O70" s="42"/>
      <c r="P70" s="42"/>
      <c r="R70" s="145"/>
      <c r="S70" s="149"/>
      <c r="T70" s="76"/>
      <c r="V70" s="36"/>
    </row>
    <row r="71" spans="1:28" ht="45" customHeight="1">
      <c r="K71" s="59"/>
      <c r="L71" s="103"/>
      <c r="V71" s="36"/>
    </row>
    <row r="72" spans="1:28" ht="45" customHeight="1">
      <c r="E72" s="124"/>
      <c r="F72" s="124" t="s">
        <v>4</v>
      </c>
      <c r="G72" s="29"/>
      <c r="H72" s="30"/>
      <c r="I72" s="29"/>
      <c r="J72" s="28">
        <f>5-SUM(A73:A77)</f>
        <v>5</v>
      </c>
      <c r="K72" s="55"/>
      <c r="L72" s="87"/>
      <c r="M72" s="45"/>
      <c r="N72" s="45"/>
      <c r="O72" s="45"/>
      <c r="P72" s="45"/>
      <c r="Q72" s="45"/>
      <c r="R72" s="145"/>
      <c r="S72" s="125"/>
      <c r="T72" s="101"/>
      <c r="V72" s="178"/>
      <c r="W72" s="177"/>
      <c r="X72" s="177"/>
      <c r="Y72" s="177"/>
      <c r="Z72" s="177"/>
    </row>
    <row r="73" spans="1:28" ht="45" customHeight="1">
      <c r="E73" s="155"/>
      <c r="F73" s="261" t="s">
        <v>10</v>
      </c>
      <c r="G73" s="262" t="s">
        <v>140</v>
      </c>
      <c r="H73" s="210" t="s">
        <v>257</v>
      </c>
      <c r="I73" s="211" t="s">
        <v>89</v>
      </c>
      <c r="J73" s="212">
        <f>IF($G$73=AB73,5,0)</f>
        <v>0</v>
      </c>
      <c r="K73" s="58"/>
      <c r="L73" s="102"/>
      <c r="M73" s="89" t="str">
        <f>IF(OR(Q73=$AG$6,Q73=$AG$7),K73,"")</f>
        <v/>
      </c>
      <c r="N73" s="89" t="str">
        <f>IF(Q73=$AG$8,K73,"")</f>
        <v/>
      </c>
      <c r="O73" s="89"/>
      <c r="P73" s="89"/>
      <c r="Q73" s="183"/>
      <c r="R73" s="151"/>
      <c r="S73" s="184"/>
      <c r="T73" s="76"/>
      <c r="V73" s="187"/>
      <c r="W73" s="187"/>
      <c r="X73" s="187"/>
      <c r="Y73" s="187"/>
      <c r="Z73" s="187"/>
      <c r="AB73" s="37" t="s">
        <v>89</v>
      </c>
    </row>
    <row r="74" spans="1:28" ht="45" customHeight="1">
      <c r="A74" s="140">
        <f>IF(AND($G$73=$AB$74,B74=TRUE),1,0)</f>
        <v>0</v>
      </c>
      <c r="B74" s="66" t="b">
        <v>0</v>
      </c>
      <c r="C74" s="66"/>
      <c r="D74" s="66"/>
      <c r="E74" s="155"/>
      <c r="F74" s="246"/>
      <c r="G74" s="263"/>
      <c r="H74" s="210" t="s">
        <v>162</v>
      </c>
      <c r="I74" s="213" t="s">
        <v>184</v>
      </c>
      <c r="J74" s="214">
        <f>IF(AND($G$73=$AB$74,B74=FALSE),1,0)</f>
        <v>1</v>
      </c>
      <c r="K74" s="58"/>
      <c r="L74" s="102"/>
      <c r="M74" s="89" t="str">
        <f>IF(OR(Q74=$AG$6,Q74=$AG$7),K74,"")</f>
        <v/>
      </c>
      <c r="N74" s="89" t="str">
        <f>IF(Q74=$AG$8,K74,"")</f>
        <v/>
      </c>
      <c r="O74" s="89"/>
      <c r="P74" s="89"/>
      <c r="Q74" s="183"/>
      <c r="R74" s="151"/>
      <c r="S74" s="185"/>
      <c r="T74" s="76"/>
      <c r="V74" s="187"/>
      <c r="W74" s="187"/>
      <c r="X74" s="187"/>
      <c r="Y74" s="187"/>
      <c r="Z74" s="187"/>
      <c r="AB74" s="37" t="s">
        <v>140</v>
      </c>
    </row>
    <row r="75" spans="1:28" ht="45" customHeight="1">
      <c r="A75" s="140">
        <f>IF(AND($G$73=$AB$74,B75=TRUE),1,0)</f>
        <v>0</v>
      </c>
      <c r="B75" s="71" t="b">
        <v>0</v>
      </c>
      <c r="E75" s="155"/>
      <c r="F75" s="246"/>
      <c r="G75" s="263"/>
      <c r="H75" s="210" t="s">
        <v>163</v>
      </c>
      <c r="I75" s="213" t="s">
        <v>185</v>
      </c>
      <c r="J75" s="214">
        <f>IF(AND($G$73=$AB$74,B75=FALSE),1,0)</f>
        <v>1</v>
      </c>
      <c r="K75" s="58"/>
      <c r="L75" s="102"/>
      <c r="M75" s="89" t="str">
        <f>IF(OR(Q75=$AG$6,Q75=$AG$7),K75,"")</f>
        <v/>
      </c>
      <c r="N75" s="89" t="str">
        <f>IF(Q75=$AG$8,K75,"")</f>
        <v/>
      </c>
      <c r="O75" s="89"/>
      <c r="P75" s="89"/>
      <c r="Q75" s="183"/>
      <c r="R75" s="151"/>
      <c r="S75" s="185"/>
      <c r="T75" s="76"/>
      <c r="V75" s="196"/>
      <c r="W75" s="187"/>
      <c r="X75" s="187"/>
      <c r="Y75" s="187"/>
      <c r="Z75" s="187"/>
    </row>
    <row r="76" spans="1:28" ht="45" customHeight="1">
      <c r="A76" s="140">
        <f>IF(AND($G$73=$AB$74,B76=TRUE),1,0)</f>
        <v>0</v>
      </c>
      <c r="B76" s="71" t="b">
        <v>0</v>
      </c>
      <c r="E76" s="155"/>
      <c r="F76" s="246"/>
      <c r="G76" s="263"/>
      <c r="H76" s="210" t="s">
        <v>164</v>
      </c>
      <c r="I76" s="213" t="s">
        <v>158</v>
      </c>
      <c r="J76" s="214">
        <f>IF(AND($G$73=$AB$74,B76=FALSE),1,0)</f>
        <v>1</v>
      </c>
      <c r="K76" s="58"/>
      <c r="L76" s="102"/>
      <c r="M76" s="89" t="str">
        <f>IF(OR(Q76=$AG$6,Q76=$AG$7),K76,"")</f>
        <v/>
      </c>
      <c r="N76" s="89" t="str">
        <f>IF(Q76=$AG$8,K76,"")</f>
        <v/>
      </c>
      <c r="O76" s="89"/>
      <c r="P76" s="89"/>
      <c r="Q76" s="183"/>
      <c r="R76" s="151"/>
      <c r="S76" s="185"/>
      <c r="T76" s="76"/>
      <c r="V76" s="187"/>
      <c r="W76" s="187"/>
      <c r="X76" s="187"/>
      <c r="Y76" s="187"/>
      <c r="Z76" s="187"/>
    </row>
    <row r="77" spans="1:28" ht="45" customHeight="1">
      <c r="E77" s="155"/>
      <c r="F77" s="246"/>
      <c r="G77" s="264"/>
      <c r="H77" s="210" t="s">
        <v>202</v>
      </c>
      <c r="I77" s="213" t="s">
        <v>159</v>
      </c>
      <c r="J77" s="214">
        <f>IF($G$73=AB74,2,0)</f>
        <v>2</v>
      </c>
      <c r="K77" s="58"/>
      <c r="L77" s="102"/>
      <c r="M77" s="89" t="str">
        <f>IF(OR(Q77=$AG$6,Q77=$AG$7),K77,"")</f>
        <v/>
      </c>
      <c r="N77" s="89" t="str">
        <f>IF(Q77=$AG$8,K77,"")</f>
        <v/>
      </c>
      <c r="O77" s="89"/>
      <c r="P77" s="89"/>
      <c r="Q77" s="183"/>
      <c r="R77" s="151"/>
      <c r="S77" s="185"/>
      <c r="T77" s="76"/>
      <c r="V77" s="187"/>
      <c r="W77" s="187"/>
      <c r="X77" s="187"/>
      <c r="Y77" s="187"/>
      <c r="Z77" s="187"/>
    </row>
    <row r="78" spans="1:28" ht="45" customHeight="1">
      <c r="E78" s="90"/>
      <c r="F78" s="90" t="s">
        <v>47</v>
      </c>
      <c r="G78" s="90"/>
      <c r="H78" s="91"/>
      <c r="I78" s="90"/>
      <c r="J78" s="91">
        <f>SUM(J73:J77)</f>
        <v>5</v>
      </c>
      <c r="K78" s="53">
        <f>SUM(K73:K77)</f>
        <v>0</v>
      </c>
      <c r="L78" s="87"/>
      <c r="M78" s="92">
        <f t="shared" ref="M78:N78" si="9">SUM(M73:M77)</f>
        <v>0</v>
      </c>
      <c r="N78" s="92">
        <f t="shared" si="9"/>
        <v>0</v>
      </c>
      <c r="O78" s="42"/>
      <c r="P78" s="42"/>
      <c r="R78" s="145"/>
      <c r="S78" s="149"/>
      <c r="T78" s="76"/>
    </row>
    <row r="79" spans="1:28" ht="45" customHeight="1">
      <c r="K79" s="59"/>
      <c r="L79" s="103"/>
    </row>
    <row r="80" spans="1:28" ht="45" customHeight="1">
      <c r="E80" s="124"/>
      <c r="F80" s="124" t="s">
        <v>5</v>
      </c>
      <c r="G80" s="215"/>
      <c r="H80" s="28"/>
      <c r="I80" s="29"/>
      <c r="J80" s="28">
        <f>24-SUM(A81:A88)</f>
        <v>24</v>
      </c>
      <c r="K80" s="55"/>
      <c r="L80" s="87"/>
      <c r="M80" s="45"/>
      <c r="N80" s="45"/>
      <c r="O80" s="45"/>
      <c r="P80" s="45"/>
      <c r="Q80" s="45"/>
      <c r="R80" s="145"/>
      <c r="S80" s="125"/>
      <c r="T80" s="101"/>
      <c r="V80" s="177"/>
      <c r="W80" s="177"/>
      <c r="X80" s="177"/>
      <c r="Y80" s="177"/>
      <c r="Z80" s="177"/>
    </row>
    <row r="81" spans="1:28" ht="45" hidden="1" customHeight="1">
      <c r="E81" s="155"/>
      <c r="F81" s="257" t="s">
        <v>222</v>
      </c>
      <c r="G81" s="247" t="s">
        <v>200</v>
      </c>
      <c r="H81" s="197">
        <v>19.100000000000001</v>
      </c>
      <c r="I81" s="157" t="s">
        <v>30</v>
      </c>
      <c r="J81" s="197">
        <f>IF($G$80=$AB$82,18,0)</f>
        <v>0</v>
      </c>
      <c r="K81" s="52"/>
      <c r="L81" s="87"/>
      <c r="M81" s="89" t="str">
        <f>IF(OR(Q81=$AG$6,Q81=$AG$7),K81,"")</f>
        <v/>
      </c>
      <c r="N81" s="89" t="str">
        <f>IF(Q81=$AG$8,K81,"")</f>
        <v/>
      </c>
      <c r="O81" s="89"/>
      <c r="P81" s="89"/>
      <c r="Q81" s="183"/>
      <c r="R81" s="151"/>
      <c r="S81" s="184"/>
      <c r="T81" s="76"/>
      <c r="V81" s="187"/>
      <c r="W81" s="187"/>
      <c r="X81" s="187"/>
      <c r="Y81" s="187"/>
      <c r="Z81" s="187"/>
    </row>
    <row r="82" spans="1:28" ht="45" hidden="1" customHeight="1">
      <c r="E82" s="155"/>
      <c r="F82" s="258"/>
      <c r="G82" s="259"/>
      <c r="H82" s="197">
        <v>19.2</v>
      </c>
      <c r="I82" s="164" t="s">
        <v>225</v>
      </c>
      <c r="J82" s="197">
        <f>IF($G$80=$AB$82,7,0)</f>
        <v>0</v>
      </c>
      <c r="K82" s="52"/>
      <c r="L82" s="87"/>
      <c r="M82" s="89" t="str">
        <f>IF(OR(Q82=$AG$6,Q82=$AG$7),K82,"")</f>
        <v/>
      </c>
      <c r="N82" s="89" t="str">
        <f>IF(Q82=$AG$8,K82,"")</f>
        <v/>
      </c>
      <c r="O82" s="89"/>
      <c r="P82" s="89"/>
      <c r="Q82" s="183"/>
      <c r="R82" s="151"/>
      <c r="S82" s="185"/>
      <c r="T82" s="76"/>
      <c r="V82" s="187"/>
      <c r="W82" s="187"/>
      <c r="X82" s="187"/>
      <c r="Y82" s="187"/>
      <c r="Z82" s="187"/>
      <c r="AB82" s="77" t="s">
        <v>222</v>
      </c>
    </row>
    <row r="83" spans="1:28" ht="45" customHeight="1">
      <c r="A83" s="138">
        <f>IF(B83=TRUE,1,0)</f>
        <v>0</v>
      </c>
      <c r="B83" s="71" t="b">
        <v>0</v>
      </c>
      <c r="E83" s="155"/>
      <c r="F83" s="257" t="s">
        <v>104</v>
      </c>
      <c r="G83" s="247" t="s">
        <v>143</v>
      </c>
      <c r="H83" s="169">
        <v>20.100000000000001</v>
      </c>
      <c r="I83" s="188" t="s">
        <v>160</v>
      </c>
      <c r="J83" s="159">
        <f>IF(B83=FALSE,1,0)</f>
        <v>1</v>
      </c>
      <c r="K83" s="56"/>
      <c r="L83" s="88"/>
      <c r="M83" s="89" t="str">
        <f>IF(OR(Q83=$AG$6,Q83=$AG$7),K83,"")</f>
        <v/>
      </c>
      <c r="N83" s="89" t="str">
        <f>IF(Q83=$AG$8,K83,"")</f>
        <v/>
      </c>
      <c r="O83" s="89"/>
      <c r="P83" s="89"/>
      <c r="Q83" s="183"/>
      <c r="R83" s="151"/>
      <c r="S83" s="185"/>
      <c r="T83" s="76"/>
      <c r="V83" s="187"/>
      <c r="W83" s="187"/>
      <c r="X83" s="187"/>
      <c r="Y83" s="187"/>
      <c r="Z83" s="187"/>
      <c r="AB83" s="76" t="s">
        <v>145</v>
      </c>
    </row>
    <row r="84" spans="1:28" ht="45" customHeight="1">
      <c r="A84" s="138">
        <f>IF(B84=TRUE,1,0)</f>
        <v>0</v>
      </c>
      <c r="B84" s="71" t="b">
        <v>0</v>
      </c>
      <c r="E84" s="155"/>
      <c r="F84" s="260"/>
      <c r="G84" s="259"/>
      <c r="H84" s="165">
        <v>20.2</v>
      </c>
      <c r="I84" s="188" t="s">
        <v>226</v>
      </c>
      <c r="J84" s="159">
        <f>IF(B84=FALSE,1,0)</f>
        <v>1</v>
      </c>
      <c r="K84" s="52"/>
      <c r="L84" s="88"/>
      <c r="M84" s="89" t="str">
        <f>IF(OR(Q84=$AG$6,Q84=$AG$7),K84,"")</f>
        <v/>
      </c>
      <c r="N84" s="89" t="str">
        <f>IF(Q84=$AG$8,K84,"")</f>
        <v/>
      </c>
      <c r="O84" s="89"/>
      <c r="P84" s="89"/>
      <c r="Q84" s="183"/>
      <c r="R84" s="151"/>
      <c r="S84" s="185"/>
      <c r="T84" s="76"/>
      <c r="V84" s="187"/>
      <c r="W84" s="187"/>
      <c r="X84" s="187"/>
      <c r="Y84" s="187"/>
      <c r="Z84" s="187"/>
    </row>
    <row r="85" spans="1:28" ht="45" customHeight="1">
      <c r="E85" s="155"/>
      <c r="F85" s="199" t="s">
        <v>43</v>
      </c>
      <c r="G85" s="164" t="s">
        <v>144</v>
      </c>
      <c r="H85" s="200">
        <v>21.1</v>
      </c>
      <c r="I85" s="188" t="s">
        <v>141</v>
      </c>
      <c r="J85" s="165">
        <v>19</v>
      </c>
      <c r="K85" s="52"/>
      <c r="L85" s="88"/>
      <c r="M85" s="89" t="str">
        <f>IF(OR(Q85=$AG$6,Q85=$AG$7),K85,"")</f>
        <v/>
      </c>
      <c r="N85" s="89" t="str">
        <f>IF(Q85=$AG$8,K85,"")</f>
        <v/>
      </c>
      <c r="O85" s="89"/>
      <c r="P85" s="89"/>
      <c r="Q85" s="183"/>
      <c r="R85" s="151"/>
      <c r="S85" s="185"/>
      <c r="T85" s="76"/>
      <c r="V85" s="187"/>
      <c r="W85" s="187"/>
      <c r="X85" s="187"/>
      <c r="Y85" s="187"/>
      <c r="Z85" s="187"/>
    </row>
    <row r="86" spans="1:28" ht="45" customHeight="1">
      <c r="E86" s="155"/>
      <c r="F86" s="257" t="s">
        <v>114</v>
      </c>
      <c r="G86" s="247" t="s">
        <v>239</v>
      </c>
      <c r="H86" s="169">
        <v>22.1</v>
      </c>
      <c r="I86" s="157" t="s">
        <v>240</v>
      </c>
      <c r="J86" s="162" t="s">
        <v>230</v>
      </c>
      <c r="K86" s="50"/>
      <c r="L86" s="88"/>
      <c r="M86" s="89"/>
      <c r="N86" s="89"/>
      <c r="O86" s="89"/>
      <c r="P86" s="89"/>
      <c r="Q86" s="183"/>
      <c r="R86" s="151"/>
      <c r="S86" s="185"/>
      <c r="T86" s="76"/>
      <c r="V86" s="187"/>
      <c r="W86" s="187"/>
      <c r="X86" s="187"/>
      <c r="Y86" s="187"/>
      <c r="Z86" s="187"/>
    </row>
    <row r="87" spans="1:28" ht="45" customHeight="1">
      <c r="E87" s="155"/>
      <c r="F87" s="258"/>
      <c r="G87" s="256"/>
      <c r="H87" s="169">
        <v>22.2</v>
      </c>
      <c r="I87" s="216" t="s">
        <v>186</v>
      </c>
      <c r="J87" s="165">
        <f>IF(I87=AB89,3,2)</f>
        <v>3</v>
      </c>
      <c r="K87" s="60"/>
      <c r="L87" s="88" t="str">
        <f>IF(AND(K87&gt;0,$K$86&lt;&gt;$AH$6),"!","")</f>
        <v/>
      </c>
      <c r="M87" s="89" t="str">
        <f>IF(OR(Q87=$AG$6,Q87=$AG$7),K87,"")</f>
        <v/>
      </c>
      <c r="N87" s="89" t="str">
        <f>IF(Q87=$AG$8,K87,"")</f>
        <v/>
      </c>
      <c r="O87" s="89"/>
      <c r="P87" s="89"/>
      <c r="Q87" s="183"/>
      <c r="R87" s="151"/>
      <c r="S87" s="185"/>
      <c r="T87" s="76"/>
      <c r="V87" s="187"/>
      <c r="W87" s="187"/>
      <c r="X87" s="187"/>
      <c r="Y87" s="187"/>
      <c r="Z87" s="187"/>
      <c r="AB87" s="77" t="s">
        <v>187</v>
      </c>
    </row>
    <row r="88" spans="1:28" ht="45" hidden="1" customHeight="1">
      <c r="E88" s="201"/>
      <c r="F88" s="261"/>
      <c r="G88" s="248"/>
      <c r="H88" s="168" t="s">
        <v>203</v>
      </c>
      <c r="I88" s="157" t="s">
        <v>188</v>
      </c>
      <c r="J88" s="165">
        <f>IF(G86=V88,1,0)</f>
        <v>0</v>
      </c>
      <c r="K88" s="147"/>
      <c r="L88" s="88"/>
      <c r="M88" s="89" t="str">
        <f>IF(OR(Q88=$AG$6,Q88=$AG$7),K88,"")</f>
        <v/>
      </c>
      <c r="N88" s="89" t="str">
        <f>IF(Q88=$AG$8,K88,"")</f>
        <v/>
      </c>
      <c r="O88" s="89"/>
      <c r="P88" s="89"/>
      <c r="Q88" s="144"/>
      <c r="R88" s="151"/>
      <c r="S88" s="146"/>
      <c r="T88" s="76"/>
      <c r="V88" s="77" t="s">
        <v>187</v>
      </c>
    </row>
    <row r="89" spans="1:28" ht="45" customHeight="1">
      <c r="E89" s="90"/>
      <c r="F89" s="90" t="s">
        <v>47</v>
      </c>
      <c r="G89" s="90"/>
      <c r="H89" s="91"/>
      <c r="I89" s="90"/>
      <c r="J89" s="91">
        <f>SUM(J83+J84+J85+J87)</f>
        <v>24</v>
      </c>
      <c r="K89" s="53">
        <f>SUM(K81:K88)</f>
        <v>0</v>
      </c>
      <c r="L89" s="87"/>
      <c r="M89" s="92">
        <f>SUM(M81:M88)</f>
        <v>0</v>
      </c>
      <c r="N89" s="92">
        <f>SUM(N81:N88)</f>
        <v>0</v>
      </c>
      <c r="O89" s="42"/>
      <c r="P89" s="42"/>
      <c r="R89" s="145"/>
      <c r="S89" s="149"/>
      <c r="T89" s="76"/>
      <c r="AB89" s="77" t="s">
        <v>186</v>
      </c>
    </row>
    <row r="90" spans="1:28" ht="45" customHeight="1">
      <c r="K90" s="59"/>
      <c r="L90" s="103"/>
    </row>
    <row r="91" spans="1:28" ht="45" customHeight="1">
      <c r="E91" s="28"/>
      <c r="F91" s="245" t="s">
        <v>11</v>
      </c>
      <c r="G91" s="245"/>
      <c r="H91" s="245"/>
      <c r="I91" s="245"/>
      <c r="J91" s="28">
        <f>5-SUM(A92:A94)</f>
        <v>5</v>
      </c>
      <c r="K91" s="55"/>
      <c r="L91" s="87"/>
      <c r="M91" s="251"/>
      <c r="N91" s="251"/>
      <c r="O91" s="125"/>
      <c r="P91" s="125"/>
      <c r="Q91" s="251"/>
      <c r="R91" s="251"/>
      <c r="S91" s="125"/>
      <c r="T91" s="101"/>
      <c r="V91" s="177"/>
      <c r="W91" s="177"/>
      <c r="X91" s="177"/>
      <c r="Y91" s="177"/>
      <c r="Z91" s="177"/>
    </row>
    <row r="92" spans="1:28" ht="45" customHeight="1">
      <c r="E92" s="155"/>
      <c r="F92" s="253" t="s">
        <v>32</v>
      </c>
      <c r="G92" s="247" t="s">
        <v>142</v>
      </c>
      <c r="H92" s="163">
        <v>23.1</v>
      </c>
      <c r="I92" s="189" t="s">
        <v>133</v>
      </c>
      <c r="J92" s="159">
        <v>5</v>
      </c>
      <c r="K92" s="61"/>
      <c r="L92" s="252" t="str">
        <f>IF(SUM(K92:K94)&gt;5,"ERROR: Please enter a total points score less than or equal to 5 for this credit.","")</f>
        <v/>
      </c>
      <c r="M92" s="89" t="str">
        <f>IF(OR(Q92=$AG$6,Q92=$AG$7),K92,"")</f>
        <v/>
      </c>
      <c r="N92" s="89" t="str">
        <f>IF(Q92=$AG$8,K92,"")</f>
        <v/>
      </c>
      <c r="O92" s="89"/>
      <c r="P92" s="89"/>
      <c r="Q92" s="183"/>
      <c r="R92" s="151"/>
      <c r="S92" s="184"/>
      <c r="T92" s="76"/>
      <c r="V92" s="187"/>
      <c r="W92" s="187"/>
      <c r="X92" s="187"/>
      <c r="Y92" s="187"/>
      <c r="Z92" s="187"/>
    </row>
    <row r="93" spans="1:28" ht="45" customHeight="1">
      <c r="E93" s="155"/>
      <c r="F93" s="254"/>
      <c r="G93" s="256"/>
      <c r="H93" s="163">
        <v>23.2</v>
      </c>
      <c r="I93" s="188" t="s">
        <v>134</v>
      </c>
      <c r="J93" s="159">
        <v>2</v>
      </c>
      <c r="K93" s="52"/>
      <c r="L93" s="252"/>
      <c r="M93" s="89" t="str">
        <f>IF(OR(Q93=$AG$6,Q93=$AG$7),K93,"")</f>
        <v/>
      </c>
      <c r="N93" s="89" t="str">
        <f>IF(Q93=$AG$8,K93,"")</f>
        <v/>
      </c>
      <c r="O93" s="89"/>
      <c r="P93" s="89"/>
      <c r="Q93" s="183"/>
      <c r="R93" s="151"/>
      <c r="S93" s="185"/>
      <c r="T93" s="76"/>
      <c r="V93" s="187"/>
      <c r="W93" s="187"/>
      <c r="X93" s="187"/>
      <c r="Y93" s="187"/>
      <c r="Z93" s="187"/>
    </row>
    <row r="94" spans="1:28" ht="45" customHeight="1">
      <c r="A94" s="139"/>
      <c r="E94" s="155"/>
      <c r="F94" s="254"/>
      <c r="G94" s="256"/>
      <c r="H94" s="163">
        <v>23.3</v>
      </c>
      <c r="I94" s="194" t="s">
        <v>161</v>
      </c>
      <c r="J94" s="159">
        <v>2</v>
      </c>
      <c r="K94" s="52"/>
      <c r="L94" s="252"/>
      <c r="M94" s="89" t="str">
        <f>IF(OR(Q94=$AG$6,Q94=$AG$7),K94,"")</f>
        <v/>
      </c>
      <c r="N94" s="89" t="str">
        <f>IF(Q94=$AG$8,K94,"")</f>
        <v/>
      </c>
      <c r="O94" s="89"/>
      <c r="P94" s="89"/>
      <c r="Q94" s="183"/>
      <c r="R94" s="151"/>
      <c r="S94" s="185"/>
      <c r="T94" s="76"/>
      <c r="V94" s="187"/>
      <c r="W94" s="187"/>
      <c r="X94" s="187"/>
      <c r="Y94" s="187"/>
      <c r="Z94" s="187"/>
    </row>
    <row r="95" spans="1:28" ht="45" customHeight="1">
      <c r="A95" s="139"/>
      <c r="E95" s="155"/>
      <c r="F95" s="255"/>
      <c r="G95" s="248"/>
      <c r="H95" s="163">
        <v>23.4</v>
      </c>
      <c r="I95" s="194" t="s">
        <v>241</v>
      </c>
      <c r="J95" s="159">
        <v>1</v>
      </c>
      <c r="K95" s="52"/>
      <c r="L95" s="142"/>
      <c r="M95" s="89" t="str">
        <f>IF(OR(Q95=$AG$6,Q95=$AG$7),K95,"")</f>
        <v/>
      </c>
      <c r="N95" s="89" t="str">
        <f>IF(Q95=$AG$8,K95,"")</f>
        <v/>
      </c>
      <c r="O95" s="89"/>
      <c r="P95" s="89"/>
      <c r="Q95" s="183"/>
      <c r="R95" s="152"/>
      <c r="S95" s="186"/>
      <c r="T95" s="76"/>
      <c r="V95" s="187"/>
      <c r="W95" s="187"/>
      <c r="X95" s="187"/>
      <c r="Y95" s="187"/>
      <c r="Z95" s="187"/>
    </row>
    <row r="96" spans="1:28" ht="45" customHeight="1">
      <c r="E96" s="90"/>
      <c r="F96" s="90" t="s">
        <v>47</v>
      </c>
      <c r="G96" s="90"/>
      <c r="H96" s="91"/>
      <c r="I96" s="90"/>
      <c r="J96" s="91">
        <f>IF(SUM(J92:J95)&gt;5,5,SUM(J92:J95))</f>
        <v>5</v>
      </c>
      <c r="K96" s="53">
        <f>IF(SUM(K92:K95)&gt;5,5,SUM(K92:K95))</f>
        <v>0</v>
      </c>
      <c r="L96" s="87"/>
      <c r="M96" s="92">
        <f t="shared" ref="M96:N96" si="10">IF(SUM(M92:M94)&gt;5,5,SUM(M92:M94))</f>
        <v>0</v>
      </c>
      <c r="N96" s="92">
        <f t="shared" si="10"/>
        <v>0</v>
      </c>
      <c r="O96" s="42"/>
      <c r="P96" s="42"/>
      <c r="R96" s="145"/>
      <c r="S96" s="149"/>
      <c r="T96" s="76"/>
    </row>
    <row r="97" spans="1:26" ht="45" customHeight="1">
      <c r="K97" s="59"/>
      <c r="L97" s="103"/>
    </row>
    <row r="98" spans="1:26" ht="45" customHeight="1">
      <c r="E98" s="28"/>
      <c r="F98" s="245" t="s">
        <v>6</v>
      </c>
      <c r="G98" s="245"/>
      <c r="H98" s="245"/>
      <c r="I98" s="245"/>
      <c r="J98" s="28">
        <f>3-SUM(A99:A102)</f>
        <v>3</v>
      </c>
      <c r="K98" s="55"/>
      <c r="L98" s="87"/>
      <c r="M98" s="45"/>
      <c r="N98" s="45"/>
      <c r="O98" s="45"/>
      <c r="P98" s="45"/>
      <c r="Q98" s="45"/>
      <c r="R98" s="145"/>
      <c r="S98" s="125"/>
      <c r="T98" s="101"/>
      <c r="V98" s="177"/>
      <c r="W98" s="177"/>
      <c r="X98" s="177"/>
      <c r="Y98" s="177"/>
      <c r="Z98" s="177"/>
    </row>
    <row r="99" spans="1:26" ht="45" customHeight="1">
      <c r="E99" s="155"/>
      <c r="F99" s="246" t="s">
        <v>12</v>
      </c>
      <c r="G99" s="247" t="s">
        <v>91</v>
      </c>
      <c r="H99" s="163">
        <v>24.1</v>
      </c>
      <c r="I99" s="189" t="s">
        <v>227</v>
      </c>
      <c r="J99" s="162" t="s">
        <v>230</v>
      </c>
      <c r="K99" s="50"/>
      <c r="L99" s="102"/>
      <c r="M99" s="89" t="str">
        <f>IF(OR(Q99=$AG$6,Q99=$AG$7),K99,"")</f>
        <v/>
      </c>
      <c r="N99" s="89" t="str">
        <f>IF(Q99=$AG$8,K99,"")</f>
        <v/>
      </c>
      <c r="O99" s="89"/>
      <c r="P99" s="89"/>
      <c r="Q99" s="183"/>
      <c r="R99" s="151"/>
      <c r="S99" s="184"/>
      <c r="T99" s="76"/>
      <c r="V99" s="187"/>
      <c r="W99" s="187"/>
      <c r="X99" s="187"/>
      <c r="Y99" s="187"/>
      <c r="Z99" s="187"/>
    </row>
    <row r="100" spans="1:26" ht="45" customHeight="1">
      <c r="A100" s="139">
        <f>IF(B100=TRUE,1,0)</f>
        <v>0</v>
      </c>
      <c r="B100" s="67" t="b">
        <v>0</v>
      </c>
      <c r="C100" s="67"/>
      <c r="D100" s="67"/>
      <c r="E100" s="155"/>
      <c r="F100" s="246"/>
      <c r="G100" s="248"/>
      <c r="H100" s="165">
        <v>24.2</v>
      </c>
      <c r="I100" s="188" t="s">
        <v>90</v>
      </c>
      <c r="J100" s="159">
        <f>IF(B100=FALSE,1,0)</f>
        <v>1</v>
      </c>
      <c r="K100" s="61"/>
      <c r="L100" s="88" t="str">
        <f>IF(AND(K100&gt;0,$K99&lt;&gt;$AH$6),"!","")</f>
        <v/>
      </c>
      <c r="M100" s="89" t="str">
        <f>IF(OR(Q100=$AG$6,Q100=$AG$7),K100,"")</f>
        <v/>
      </c>
      <c r="N100" s="89" t="str">
        <f>IF(Q100=$AG$8,K100,"")</f>
        <v/>
      </c>
      <c r="O100" s="89"/>
      <c r="P100" s="89"/>
      <c r="Q100" s="183"/>
      <c r="R100" s="151"/>
      <c r="S100" s="185"/>
      <c r="T100" s="76"/>
      <c r="V100" s="187"/>
      <c r="W100" s="187"/>
      <c r="X100" s="187"/>
      <c r="Y100" s="187"/>
      <c r="Z100" s="187"/>
    </row>
    <row r="101" spans="1:26" ht="45" customHeight="1">
      <c r="A101" s="139">
        <f>IF(B101=TRUE,1,0)</f>
        <v>0</v>
      </c>
      <c r="B101" s="67" t="b">
        <v>0</v>
      </c>
      <c r="C101" s="67"/>
      <c r="D101" s="67"/>
      <c r="E101" s="155"/>
      <c r="F101" s="156" t="s">
        <v>33</v>
      </c>
      <c r="G101" s="157" t="s">
        <v>92</v>
      </c>
      <c r="H101" s="200">
        <v>25.1</v>
      </c>
      <c r="I101" s="157" t="s">
        <v>189</v>
      </c>
      <c r="J101" s="159">
        <f>IF(B101=FALSE,1,0)</f>
        <v>1</v>
      </c>
      <c r="K101" s="61"/>
      <c r="L101" s="102"/>
      <c r="M101" s="89" t="str">
        <f>IF(OR(Q101=$AG$6,Q101=$AG$7),K101,"")</f>
        <v/>
      </c>
      <c r="N101" s="89" t="str">
        <f>IF(Q101=$AG$8,K101,"")</f>
        <v/>
      </c>
      <c r="O101" s="89"/>
      <c r="P101" s="89"/>
      <c r="Q101" s="183"/>
      <c r="R101" s="151"/>
      <c r="S101" s="185"/>
      <c r="T101" s="76"/>
      <c r="V101" s="187"/>
      <c r="W101" s="187"/>
      <c r="X101" s="187"/>
      <c r="Y101" s="187"/>
      <c r="Z101" s="187"/>
    </row>
    <row r="102" spans="1:26" ht="45" customHeight="1">
      <c r="A102" s="139">
        <f>IF(B102=TRUE,1,0)</f>
        <v>0</v>
      </c>
      <c r="B102" s="67" t="b">
        <v>0</v>
      </c>
      <c r="C102" s="67"/>
      <c r="D102" s="67"/>
      <c r="E102" s="155"/>
      <c r="F102" s="202" t="s">
        <v>34</v>
      </c>
      <c r="G102" s="181" t="s">
        <v>93</v>
      </c>
      <c r="H102" s="203">
        <v>26.1</v>
      </c>
      <c r="I102" s="204" t="s">
        <v>34</v>
      </c>
      <c r="J102" s="192">
        <f>IF(B102=FALSE,1,0)</f>
        <v>1</v>
      </c>
      <c r="K102" s="62"/>
      <c r="L102" s="102"/>
      <c r="M102" s="89" t="str">
        <f>IF(OR(Q102=$AG$6,Q102=$AG$7),K102,"")</f>
        <v/>
      </c>
      <c r="N102" s="89" t="str">
        <f>IF(Q102=$AG$8,K102,"")</f>
        <v/>
      </c>
      <c r="O102" s="89"/>
      <c r="P102" s="89"/>
      <c r="Q102" s="183"/>
      <c r="R102" s="151"/>
      <c r="S102" s="185"/>
      <c r="T102" s="76"/>
      <c r="V102" s="187"/>
      <c r="W102" s="187"/>
      <c r="X102" s="187"/>
      <c r="Y102" s="187"/>
      <c r="Z102" s="187"/>
    </row>
    <row r="103" spans="1:26" ht="45" customHeight="1">
      <c r="E103" s="90"/>
      <c r="F103" s="90" t="s">
        <v>47</v>
      </c>
      <c r="G103" s="90"/>
      <c r="H103" s="91"/>
      <c r="I103" s="90"/>
      <c r="J103" s="91">
        <f>SUM(J99:J102)</f>
        <v>3</v>
      </c>
      <c r="K103" s="53">
        <f>SUM(K99:K102)</f>
        <v>0</v>
      </c>
      <c r="L103" s="87"/>
      <c r="M103" s="92">
        <f t="shared" ref="M103:N103" si="11">SUM(M99:M102)</f>
        <v>0</v>
      </c>
      <c r="N103" s="92">
        <f t="shared" si="11"/>
        <v>0</v>
      </c>
      <c r="O103" s="42"/>
      <c r="P103" s="42"/>
      <c r="Q103" s="73"/>
      <c r="R103" s="76"/>
      <c r="S103" s="153"/>
      <c r="T103" s="76"/>
    </row>
    <row r="104" spans="1:26" ht="45" customHeight="1">
      <c r="E104" s="77"/>
      <c r="F104" s="13"/>
      <c r="G104" s="13"/>
      <c r="H104" s="73"/>
      <c r="I104" s="13"/>
      <c r="J104" s="73"/>
      <c r="K104" s="59"/>
      <c r="L104" s="87"/>
      <c r="M104" s="73"/>
      <c r="N104" s="73"/>
      <c r="O104" s="73"/>
      <c r="P104" s="73"/>
      <c r="Q104" s="73"/>
      <c r="R104" s="76"/>
      <c r="S104" s="153"/>
      <c r="T104" s="76"/>
    </row>
    <row r="105" spans="1:26" ht="45" customHeight="1">
      <c r="E105" s="32"/>
      <c r="F105" s="245" t="s">
        <v>16</v>
      </c>
      <c r="G105" s="245"/>
      <c r="H105" s="245"/>
      <c r="I105" s="245"/>
      <c r="J105" s="32">
        <v>10</v>
      </c>
      <c r="K105" s="55"/>
      <c r="L105" s="87"/>
      <c r="M105" s="31"/>
      <c r="N105" s="31"/>
      <c r="O105" s="31"/>
      <c r="P105" s="31"/>
      <c r="Q105" s="31"/>
      <c r="R105" s="101"/>
      <c r="S105" s="154"/>
      <c r="T105" s="101"/>
      <c r="V105" s="177"/>
      <c r="W105" s="177"/>
      <c r="X105" s="177"/>
      <c r="Y105" s="177"/>
      <c r="Z105" s="177"/>
    </row>
    <row r="106" spans="1:26" ht="45" customHeight="1">
      <c r="E106" s="155"/>
      <c r="F106" s="179" t="s">
        <v>94</v>
      </c>
      <c r="G106" s="205" t="s">
        <v>99</v>
      </c>
      <c r="H106" s="206">
        <v>27.1</v>
      </c>
      <c r="I106" s="198" t="s">
        <v>94</v>
      </c>
      <c r="J106" s="249">
        <v>10</v>
      </c>
      <c r="K106" s="63"/>
      <c r="L106" s="250" t="str">
        <f>IF(SUM(K106:K110)&gt;10,"ERROR: the total number of points available in the Innovation category is 10. Please enter a points score less than or equal to 10.","")</f>
        <v/>
      </c>
      <c r="M106" s="89" t="str">
        <f>IF(OR(Q106=$AG$6,Q106=$AG$7),K106,"")</f>
        <v/>
      </c>
      <c r="N106" s="89" t="str">
        <f>IF(Q106=$AG$8,K106,"")</f>
        <v/>
      </c>
      <c r="O106" s="89"/>
      <c r="P106" s="89"/>
      <c r="Q106" s="183"/>
      <c r="R106" s="151"/>
      <c r="S106" s="184"/>
      <c r="T106" s="76"/>
      <c r="V106" s="187"/>
      <c r="W106" s="187"/>
      <c r="X106" s="187"/>
      <c r="Y106" s="187"/>
      <c r="Z106" s="187"/>
    </row>
    <row r="107" spans="1:26" ht="45" customHeight="1">
      <c r="E107" s="155"/>
      <c r="F107" s="156" t="s">
        <v>95</v>
      </c>
      <c r="G107" s="207" t="s">
        <v>100</v>
      </c>
      <c r="H107" s="159">
        <v>27.2</v>
      </c>
      <c r="I107" s="164" t="s">
        <v>95</v>
      </c>
      <c r="J107" s="249"/>
      <c r="K107" s="63"/>
      <c r="L107" s="250"/>
      <c r="M107" s="89" t="str">
        <f>IF(OR(Q107=$AG$6,Q107=$AG$7),K107,"")</f>
        <v/>
      </c>
      <c r="N107" s="89" t="str">
        <f>IF(Q107=$AG$8,K107,"")</f>
        <v/>
      </c>
      <c r="O107" s="89"/>
      <c r="P107" s="89"/>
      <c r="Q107" s="183"/>
      <c r="R107" s="151"/>
      <c r="S107" s="185"/>
      <c r="T107" s="76"/>
      <c r="V107" s="187"/>
      <c r="W107" s="187"/>
      <c r="X107" s="187"/>
      <c r="Y107" s="187"/>
      <c r="Z107" s="187"/>
    </row>
    <row r="108" spans="1:26" ht="45" customHeight="1">
      <c r="E108" s="155"/>
      <c r="F108" s="156" t="s">
        <v>96</v>
      </c>
      <c r="G108" s="207" t="s">
        <v>101</v>
      </c>
      <c r="H108" s="159">
        <v>27.3</v>
      </c>
      <c r="I108" s="164" t="s">
        <v>96</v>
      </c>
      <c r="J108" s="249"/>
      <c r="K108" s="63"/>
      <c r="L108" s="250"/>
      <c r="M108" s="89" t="str">
        <f>IF(OR(Q108=$AG$6,Q108=$AG$7),K108,"")</f>
        <v/>
      </c>
      <c r="N108" s="89" t="str">
        <f>IF(Q108=$AG$8,K108,"")</f>
        <v/>
      </c>
      <c r="O108" s="89"/>
      <c r="P108" s="89"/>
      <c r="Q108" s="183"/>
      <c r="R108" s="151"/>
      <c r="S108" s="185"/>
      <c r="T108" s="76"/>
      <c r="V108" s="187"/>
      <c r="W108" s="187"/>
      <c r="X108" s="187"/>
      <c r="Y108" s="187"/>
      <c r="Z108" s="187"/>
    </row>
    <row r="109" spans="1:26" ht="45" customHeight="1">
      <c r="E109" s="155"/>
      <c r="F109" s="156" t="s">
        <v>97</v>
      </c>
      <c r="G109" s="207" t="s">
        <v>102</v>
      </c>
      <c r="H109" s="159">
        <v>27.4</v>
      </c>
      <c r="I109" s="164" t="s">
        <v>97</v>
      </c>
      <c r="J109" s="249"/>
      <c r="K109" s="63"/>
      <c r="L109" s="250"/>
      <c r="M109" s="89" t="str">
        <f>IF(OR(Q109=$AG$6,Q109=$AG$7),K109,"")</f>
        <v/>
      </c>
      <c r="N109" s="89" t="str">
        <f>IF(Q109=$AG$8,K109,"")</f>
        <v/>
      </c>
      <c r="O109" s="89"/>
      <c r="P109" s="89"/>
      <c r="Q109" s="183"/>
      <c r="R109" s="151"/>
      <c r="S109" s="185"/>
      <c r="T109" s="76"/>
      <c r="V109" s="187"/>
      <c r="W109" s="187"/>
      <c r="X109" s="187"/>
      <c r="Y109" s="187"/>
      <c r="Z109" s="187"/>
    </row>
    <row r="110" spans="1:26" ht="45" customHeight="1">
      <c r="E110" s="155"/>
      <c r="F110" s="180" t="s">
        <v>98</v>
      </c>
      <c r="G110" s="208" t="s">
        <v>103</v>
      </c>
      <c r="H110" s="192">
        <v>27.5</v>
      </c>
      <c r="I110" s="209" t="s">
        <v>98</v>
      </c>
      <c r="J110" s="249"/>
      <c r="K110" s="63"/>
      <c r="L110" s="250"/>
      <c r="M110" s="89" t="str">
        <f>IF(OR(Q110=$AG$6,Q110=$AG$7),K110,"")</f>
        <v/>
      </c>
      <c r="N110" s="89" t="str">
        <f>IF(Q110=$AG$8,K110,"")</f>
        <v/>
      </c>
      <c r="O110" s="89"/>
      <c r="P110" s="89"/>
      <c r="Q110" s="183"/>
      <c r="R110" s="151"/>
      <c r="S110" s="185"/>
      <c r="T110" s="76"/>
      <c r="V110" s="187"/>
      <c r="W110" s="187"/>
      <c r="X110" s="187"/>
      <c r="Y110" s="187"/>
      <c r="Z110" s="187"/>
    </row>
    <row r="111" spans="1:26" ht="45" customHeight="1">
      <c r="E111" s="90"/>
      <c r="F111" s="90" t="s">
        <v>47</v>
      </c>
      <c r="G111" s="90"/>
      <c r="H111" s="91"/>
      <c r="I111" s="90"/>
      <c r="J111" s="91">
        <f>SUM(J106)</f>
        <v>10</v>
      </c>
      <c r="K111" s="53">
        <f>IF(SUM(K106:K110)&gt;10,10,SUM(K106:K110))</f>
        <v>0</v>
      </c>
      <c r="L111" s="88" t="str">
        <f>IF(K111&gt;10,"!","")</f>
        <v/>
      </c>
      <c r="M111" s="92">
        <f t="shared" ref="M111:N111" si="12">IF(SUM(M106:M110)&gt;10,10,SUM(M106:M110))</f>
        <v>0</v>
      </c>
      <c r="N111" s="92">
        <f t="shared" si="12"/>
        <v>0</v>
      </c>
      <c r="O111" s="42"/>
      <c r="P111" s="42"/>
    </row>
    <row r="112" spans="1:26" ht="45" customHeight="1">
      <c r="F112" s="13"/>
      <c r="G112" s="13"/>
      <c r="H112" s="73"/>
      <c r="I112" s="13"/>
      <c r="J112" s="73"/>
      <c r="K112" s="73"/>
      <c r="L112" s="76"/>
      <c r="M112" s="73"/>
      <c r="N112" s="73"/>
      <c r="O112" s="73"/>
      <c r="P112" s="73"/>
    </row>
    <row r="113" spans="1:20" ht="45" customHeight="1">
      <c r="A113" s="141" t="s">
        <v>191</v>
      </c>
      <c r="F113" s="41"/>
      <c r="G113" s="105"/>
      <c r="H113" s="42"/>
      <c r="I113" s="104" t="s">
        <v>193</v>
      </c>
      <c r="J113" s="79" t="s">
        <v>194</v>
      </c>
      <c r="K113" s="79" t="s">
        <v>195</v>
      </c>
      <c r="L113" s="42"/>
      <c r="M113" s="79" t="s">
        <v>204</v>
      </c>
      <c r="N113" s="79" t="s">
        <v>205</v>
      </c>
      <c r="O113" s="70"/>
      <c r="P113" s="70"/>
      <c r="Q113" s="14"/>
      <c r="R113" s="101"/>
      <c r="S113" s="15"/>
      <c r="T113" s="101"/>
    </row>
    <row r="114" spans="1:20" ht="45" customHeight="1">
      <c r="A114" s="141">
        <f>SUM(A28:A102)</f>
        <v>0</v>
      </c>
      <c r="F114" s="41"/>
      <c r="G114" s="105"/>
      <c r="H114" s="42"/>
      <c r="I114" s="86" t="s">
        <v>197</v>
      </c>
      <c r="J114" s="40">
        <f>100-A114</f>
        <v>100</v>
      </c>
      <c r="K114" s="64">
        <f>K25+K49+K62+K70+K78+K89+K96+K103</f>
        <v>0</v>
      </c>
      <c r="L114" s="42"/>
      <c r="M114" s="64">
        <f>(M25+M49+M62+M70+M78+M89+M96+M103)/J114*100+M111</f>
        <v>0</v>
      </c>
      <c r="N114" s="64">
        <f>(N25+N49+N62+N70+N78+N89+N96+N103)/J114*100+N111</f>
        <v>0</v>
      </c>
      <c r="O114" s="72"/>
      <c r="P114" s="72"/>
      <c r="Q114" s="14"/>
      <c r="R114" s="101"/>
      <c r="S114" s="15"/>
      <c r="T114" s="101"/>
    </row>
    <row r="115" spans="1:20" ht="45" customHeight="1">
      <c r="F115" s="85"/>
      <c r="G115" s="85"/>
      <c r="H115" s="73"/>
      <c r="I115" s="86" t="s">
        <v>201</v>
      </c>
      <c r="J115" s="106"/>
      <c r="K115" s="44">
        <f>K114/J114*100</f>
        <v>0</v>
      </c>
      <c r="L115" s="123"/>
      <c r="M115" s="16"/>
      <c r="N115" s="244"/>
      <c r="O115" s="123"/>
      <c r="P115" s="123"/>
      <c r="Q115" s="14"/>
      <c r="R115" s="17"/>
      <c r="S115" s="18"/>
      <c r="T115" s="76"/>
    </row>
    <row r="116" spans="1:20" ht="45" customHeight="1">
      <c r="F116" s="85"/>
      <c r="G116" s="85"/>
      <c r="H116" s="73"/>
      <c r="I116" s="86" t="s">
        <v>196</v>
      </c>
      <c r="J116" s="40">
        <v>10</v>
      </c>
      <c r="K116" s="64">
        <f>K111</f>
        <v>0</v>
      </c>
      <c r="L116" s="123"/>
      <c r="M116" s="16"/>
      <c r="N116" s="244"/>
      <c r="O116" s="123"/>
      <c r="P116" s="123"/>
      <c r="Q116" s="123"/>
      <c r="R116" s="17"/>
      <c r="S116" s="18"/>
      <c r="T116" s="76"/>
    </row>
    <row r="117" spans="1:20" ht="45" customHeight="1">
      <c r="I117" s="86" t="s">
        <v>198</v>
      </c>
      <c r="J117" s="107"/>
      <c r="K117" s="44">
        <f>(K115)+K116</f>
        <v>0</v>
      </c>
    </row>
    <row r="120" spans="1:20" ht="45" customHeight="1"/>
    <row r="121" spans="1:20" ht="45" customHeight="1"/>
    <row r="122" spans="1:20" ht="45" customHeight="1"/>
    <row r="123" spans="1:20" ht="45" customHeight="1"/>
    <row r="124" spans="1:20" ht="45" customHeight="1"/>
    <row r="130" spans="1:19" s="113" customFormat="1" ht="37.5" hidden="1" customHeight="1">
      <c r="A130" s="110"/>
      <c r="B130" s="110"/>
      <c r="C130" s="110"/>
      <c r="D130" s="110"/>
      <c r="E130" s="110"/>
      <c r="F130" s="111"/>
      <c r="G130" s="111"/>
      <c r="H130" s="112"/>
      <c r="I130" s="111"/>
      <c r="J130" s="112"/>
      <c r="K130" s="112"/>
      <c r="M130" s="112"/>
      <c r="N130" s="112"/>
      <c r="O130" s="109" t="s">
        <v>211</v>
      </c>
      <c r="P130" s="109" t="s">
        <v>212</v>
      </c>
      <c r="Q130" s="114" t="s">
        <v>213</v>
      </c>
      <c r="R130" s="115" t="s">
        <v>214</v>
      </c>
      <c r="S130" s="111"/>
    </row>
    <row r="131" spans="1:19" s="113" customFormat="1" ht="37.5" hidden="1" customHeight="1">
      <c r="A131" s="110"/>
      <c r="B131" s="110"/>
      <c r="C131" s="110"/>
      <c r="D131" s="110"/>
      <c r="E131" s="110"/>
      <c r="F131" s="111"/>
      <c r="G131" s="111"/>
      <c r="H131" s="112"/>
      <c r="I131" s="111"/>
      <c r="J131" s="112"/>
      <c r="K131" s="112"/>
      <c r="M131" s="112"/>
      <c r="N131" s="109" t="s">
        <v>215</v>
      </c>
      <c r="O131" s="117"/>
      <c r="P131" s="116">
        <f>COUNTIF(P8:P102,"Core")</f>
        <v>0</v>
      </c>
      <c r="Q131" s="116">
        <f>COUNTIF(Q8:Q102,"Not Awarded - Major Non-compliance")</f>
        <v>0</v>
      </c>
      <c r="R131" s="118"/>
      <c r="S131" s="111"/>
    </row>
    <row r="132" spans="1:19" s="113" customFormat="1" ht="37.5" hidden="1" customHeight="1">
      <c r="A132" s="110"/>
      <c r="B132" s="110"/>
      <c r="C132" s="110"/>
      <c r="D132" s="110"/>
      <c r="E132" s="110"/>
      <c r="F132" s="111"/>
      <c r="G132" s="111"/>
      <c r="H132" s="112"/>
      <c r="I132" s="111"/>
      <c r="J132" s="112"/>
      <c r="K132" s="112"/>
      <c r="M132" s="112"/>
      <c r="N132" s="109" t="s">
        <v>216</v>
      </c>
      <c r="O132" s="116">
        <f>COUNTIF(O8:O102,"Stage 1")</f>
        <v>0</v>
      </c>
      <c r="P132" s="116">
        <f>COUNTIF(P8:P102,"Stage 1")</f>
        <v>0</v>
      </c>
      <c r="Q132" s="116">
        <f>COUNTIF(Q8:Q102,"Not Awarded - Major Non-compliance")</f>
        <v>0</v>
      </c>
      <c r="R132" s="109" t="str">
        <f>IF(Q132&gt;P132*0.5, "Go to Stage 2", "Assessment Complete")</f>
        <v>Assessment Complete</v>
      </c>
      <c r="S132" s="111"/>
    </row>
    <row r="133" spans="1:19" s="113" customFormat="1" ht="37.5" hidden="1" customHeight="1">
      <c r="A133" s="110"/>
      <c r="B133" s="110"/>
      <c r="C133" s="110"/>
      <c r="D133" s="110"/>
      <c r="E133" s="110"/>
      <c r="F133" s="111"/>
      <c r="G133" s="111"/>
      <c r="H133" s="112"/>
      <c r="I133" s="111"/>
      <c r="J133" s="112"/>
      <c r="K133" s="112"/>
      <c r="M133" s="112"/>
      <c r="N133" s="109" t="s">
        <v>217</v>
      </c>
      <c r="O133" s="116">
        <f>COUNTIF(O8:O102,"Stage 2")</f>
        <v>0</v>
      </c>
      <c r="P133" s="116">
        <f>COUNTIF(P8:P102,"Stage 2")</f>
        <v>0</v>
      </c>
      <c r="Q133" s="116">
        <f>COUNTIF(Q8:Q102,"Not Awarded - Major Non-compliance")</f>
        <v>0</v>
      </c>
      <c r="R133" s="109" t="str">
        <f>IF(AND(R132="Go to Stage 2", P133=0),R132,IF(Q133&gt;SUM(P132:P133)*0.5,"Go to Stage 3","Assessment Complete"))</f>
        <v>Assessment Complete</v>
      </c>
      <c r="S133" s="111"/>
    </row>
    <row r="134" spans="1:19" s="113" customFormat="1" ht="37.5" hidden="1" customHeight="1">
      <c r="A134" s="110"/>
      <c r="B134" s="110"/>
      <c r="C134" s="110"/>
      <c r="D134" s="110"/>
      <c r="E134" s="110"/>
      <c r="F134" s="111"/>
      <c r="G134" s="111"/>
      <c r="H134" s="112"/>
      <c r="I134" s="111"/>
      <c r="J134" s="112"/>
      <c r="K134" s="112"/>
      <c r="M134" s="112"/>
      <c r="N134" s="109" t="s">
        <v>218</v>
      </c>
      <c r="O134" s="116">
        <f>COUNTIF(O8:O102,"Stage 3")</f>
        <v>0</v>
      </c>
      <c r="P134" s="116">
        <f>COUNTIF(P8:P102,"Stage 3")</f>
        <v>0</v>
      </c>
      <c r="Q134" s="116">
        <f>COUNTIF(Q8:Q102,"Not Awarded - Major Non-compliance")</f>
        <v>0</v>
      </c>
      <c r="R134" s="118"/>
      <c r="S134" s="111"/>
    </row>
    <row r="135" spans="1:19" s="113" customFormat="1" ht="37.5" hidden="1" customHeight="1">
      <c r="A135" s="110"/>
      <c r="B135" s="110"/>
      <c r="C135" s="110"/>
      <c r="D135" s="110"/>
      <c r="E135" s="110"/>
      <c r="F135" s="111"/>
      <c r="G135" s="111"/>
      <c r="H135" s="112"/>
      <c r="I135" s="111"/>
      <c r="J135" s="112"/>
      <c r="K135" s="112"/>
      <c r="M135" s="112"/>
      <c r="N135" s="112"/>
      <c r="O135" s="119"/>
      <c r="P135" s="120"/>
      <c r="Q135" s="114">
        <f>COUNTIF(Q8:Q102,"Awarded - Compliant")+COUNTIF(Q8:Q102,"Awarded - Minor non-Compliance")+COUNTIF(Q8:Q102,"Not Awarded - Major non-compliance")</f>
        <v>0</v>
      </c>
      <c r="R135" s="109" t="str">
        <f>IF(R132="Assessment Complete",R132,IF(R133="Assessment Complete",R133,IF(P131&gt;=1,R133,"Assessment Complete")))</f>
        <v>Assessment Complete</v>
      </c>
      <c r="S135" s="111"/>
    </row>
    <row r="226" spans="2:2">
      <c r="B226" s="71" t="b">
        <v>0</v>
      </c>
    </row>
    <row r="227" spans="2:2">
      <c r="B227" s="71" t="b">
        <v>1</v>
      </c>
    </row>
  </sheetData>
  <sheetProtection algorithmName="SHA-512" hashValue="HeidLR1Z3GNh0qpUyuwLnNzloiHICeeGuSSunYLN6MVkr6ArhSgpGXkUauQafNwj6g7OdllgNMJLk1yt3Pb7mg==" saltValue="lbnrdWXb5EQSbA2/VO6NDQ==" spinCount="100000" sheet="1" objects="1" scenarios="1"/>
  <dataConsolidate/>
  <mergeCells count="58">
    <mergeCell ref="N115:N116"/>
    <mergeCell ref="F98:I98"/>
    <mergeCell ref="F99:F100"/>
    <mergeCell ref="G99:G100"/>
    <mergeCell ref="F105:I105"/>
    <mergeCell ref="J106:J110"/>
    <mergeCell ref="L106:L110"/>
    <mergeCell ref="F86:F88"/>
    <mergeCell ref="G86:G88"/>
    <mergeCell ref="F91:I91"/>
    <mergeCell ref="M91:N91"/>
    <mergeCell ref="Q91:R91"/>
    <mergeCell ref="F92:F95"/>
    <mergeCell ref="G92:G95"/>
    <mergeCell ref="L92:L94"/>
    <mergeCell ref="F73:F77"/>
    <mergeCell ref="G73:G77"/>
    <mergeCell ref="F81:F82"/>
    <mergeCell ref="G81:G82"/>
    <mergeCell ref="F83:F84"/>
    <mergeCell ref="G83:G84"/>
    <mergeCell ref="F51:I51"/>
    <mergeCell ref="F52:F61"/>
    <mergeCell ref="G52:G61"/>
    <mergeCell ref="H53:H61"/>
    <mergeCell ref="F65:F69"/>
    <mergeCell ref="G65:G69"/>
    <mergeCell ref="F41:F43"/>
    <mergeCell ref="G41:G43"/>
    <mergeCell ref="F44:F45"/>
    <mergeCell ref="G44:G45"/>
    <mergeCell ref="F46:F47"/>
    <mergeCell ref="G46:G47"/>
    <mergeCell ref="F31:F33"/>
    <mergeCell ref="G31:G33"/>
    <mergeCell ref="F34:F37"/>
    <mergeCell ref="G34:G37"/>
    <mergeCell ref="F38:F40"/>
    <mergeCell ref="G38:G40"/>
    <mergeCell ref="F20:F22"/>
    <mergeCell ref="G20:G22"/>
    <mergeCell ref="F23:F24"/>
    <mergeCell ref="G23:G24"/>
    <mergeCell ref="F27:I27"/>
    <mergeCell ref="F28:F30"/>
    <mergeCell ref="G28:G30"/>
    <mergeCell ref="F9:F13"/>
    <mergeCell ref="G9:G13"/>
    <mergeCell ref="F15:F17"/>
    <mergeCell ref="G15:G17"/>
    <mergeCell ref="F18:F19"/>
    <mergeCell ref="G18:G19"/>
    <mergeCell ref="F1:I1"/>
    <mergeCell ref="V1:X1"/>
    <mergeCell ref="V2:X3"/>
    <mergeCell ref="G3:H3"/>
    <mergeCell ref="G4:H4"/>
    <mergeCell ref="F7:I7"/>
  </mergeCells>
  <conditionalFormatting sqref="F99:J99 F100:K100">
    <cfRule type="expression" dxfId="64" priority="42">
      <formula>$B$100=TRUE</formula>
    </cfRule>
  </conditionalFormatting>
  <conditionalFormatting sqref="F81:K82">
    <cfRule type="expression" dxfId="63" priority="64">
      <formula>$G$80=$AB$83</formula>
    </cfRule>
  </conditionalFormatting>
  <conditionalFormatting sqref="F85:K85">
    <cfRule type="expression" dxfId="62" priority="63">
      <formula>$G$80=$AB$82</formula>
    </cfRule>
  </conditionalFormatting>
  <conditionalFormatting sqref="F101:K101">
    <cfRule type="expression" dxfId="61" priority="41">
      <formula>$B$101=TRUE</formula>
    </cfRule>
  </conditionalFormatting>
  <conditionalFormatting sqref="F102:K102">
    <cfRule type="expression" dxfId="60" priority="40">
      <formula>$B$102=TRUE</formula>
    </cfRule>
  </conditionalFormatting>
  <conditionalFormatting sqref="G26">
    <cfRule type="expression" dxfId="59" priority="49">
      <formula>#REF!=0</formula>
    </cfRule>
  </conditionalFormatting>
  <conditionalFormatting sqref="G62">
    <cfRule type="expression" dxfId="58" priority="53">
      <formula>#REF!=0</formula>
    </cfRule>
  </conditionalFormatting>
  <conditionalFormatting sqref="H67 H66:J66 H68:J69">
    <cfRule type="expression" dxfId="57" priority="10">
      <formula>$G$52=$AB$52</formula>
    </cfRule>
  </conditionalFormatting>
  <conditionalFormatting sqref="H65:I65">
    <cfRule type="expression" dxfId="55" priority="5">
      <formula>$G$52=$AB$52</formula>
    </cfRule>
    <cfRule type="expression" dxfId="56" priority="6">
      <formula>$G$52=$AB$59</formula>
    </cfRule>
    <cfRule type="expression" dxfId="54" priority="7">
      <formula>$G$52=$AB$54</formula>
    </cfRule>
    <cfRule type="expression" dxfId="53" priority="8">
      <formula>$G$52=$AB$53</formula>
    </cfRule>
  </conditionalFormatting>
  <conditionalFormatting sqref="H86:I86 H87 J87:K87">
    <cfRule type="expression" dxfId="52" priority="55">
      <formula>$G$86=$V$88</formula>
    </cfRule>
  </conditionalFormatting>
  <conditionalFormatting sqref="H23:J23">
    <cfRule type="expression" dxfId="51" priority="22">
      <formula>$G$23=$I$24</formula>
    </cfRule>
  </conditionalFormatting>
  <conditionalFormatting sqref="H24:J24">
    <cfRule type="expression" dxfId="50" priority="23">
      <formula>$G$23=$I$23</formula>
    </cfRule>
  </conditionalFormatting>
  <conditionalFormatting sqref="H26:J26">
    <cfRule type="expression" dxfId="49" priority="54">
      <formula>#REF!=0</formula>
    </cfRule>
  </conditionalFormatting>
  <conditionalFormatting sqref="H66:J66 H67 H68:J69">
    <cfRule type="expression" dxfId="48" priority="11">
      <formula>$G$52=$AB$59</formula>
    </cfRule>
    <cfRule type="expression" dxfId="47" priority="12">
      <formula>$G$52=$AB$54</formula>
    </cfRule>
    <cfRule type="expression" dxfId="46" priority="13">
      <formula>$G$52=$AB$53</formula>
    </cfRule>
  </conditionalFormatting>
  <conditionalFormatting sqref="H67:J67">
    <cfRule type="expression" dxfId="45" priority="9">
      <formula>$B$67=TRUE</formula>
    </cfRule>
  </conditionalFormatting>
  <conditionalFormatting sqref="H73:J73">
    <cfRule type="expression" dxfId="44" priority="61">
      <formula>$G$73=$AB$74</formula>
    </cfRule>
  </conditionalFormatting>
  <conditionalFormatting sqref="H74:J74">
    <cfRule type="expression" dxfId="43" priority="62">
      <formula>$B$74=TRUE</formula>
    </cfRule>
  </conditionalFormatting>
  <conditionalFormatting sqref="H74:J77">
    <cfRule type="expression" dxfId="42" priority="18">
      <formula>$G$73=$AB$73</formula>
    </cfRule>
  </conditionalFormatting>
  <conditionalFormatting sqref="H75:J75">
    <cfRule type="expression" dxfId="41" priority="39">
      <formula>$B$75=TRUE</formula>
    </cfRule>
  </conditionalFormatting>
  <conditionalFormatting sqref="H76:J76">
    <cfRule type="expression" dxfId="40" priority="38">
      <formula>$B$76=TRUE</formula>
    </cfRule>
  </conditionalFormatting>
  <conditionalFormatting sqref="H28:K28">
    <cfRule type="expression" dxfId="39" priority="34">
      <formula>$B$28=TRUE</formula>
    </cfRule>
  </conditionalFormatting>
  <conditionalFormatting sqref="H29:K29">
    <cfRule type="expression" dxfId="38" priority="33">
      <formula>$B$29=TRUE</formula>
    </cfRule>
  </conditionalFormatting>
  <conditionalFormatting sqref="H30:K30">
    <cfRule type="expression" dxfId="37" priority="32">
      <formula>$B$30=TRUE</formula>
    </cfRule>
  </conditionalFormatting>
  <conditionalFormatting sqref="H31:K31">
    <cfRule type="expression" dxfId="36" priority="31">
      <formula>$B$31=TRUE</formula>
    </cfRule>
  </conditionalFormatting>
  <conditionalFormatting sqref="H32:K32">
    <cfRule type="expression" dxfId="35" priority="30">
      <formula>$B$32=TRUE</formula>
    </cfRule>
  </conditionalFormatting>
  <conditionalFormatting sqref="H33:K33">
    <cfRule type="expression" dxfId="34" priority="29">
      <formula>$B$33=TRUE</formula>
    </cfRule>
  </conditionalFormatting>
  <conditionalFormatting sqref="H35:K35">
    <cfRule type="expression" dxfId="33" priority="28">
      <formula>$B$35=TRUE</formula>
    </cfRule>
  </conditionalFormatting>
  <conditionalFormatting sqref="H36:K36">
    <cfRule type="expression" dxfId="32" priority="27">
      <formula>$B$36=TRUE</formula>
    </cfRule>
  </conditionalFormatting>
  <conditionalFormatting sqref="H37:K37">
    <cfRule type="expression" dxfId="31" priority="46">
      <formula>$B$37=TRUE</formula>
    </cfRule>
  </conditionalFormatting>
  <conditionalFormatting sqref="H39:K39">
    <cfRule type="expression" dxfId="30" priority="45">
      <formula>$B$39=TRUE</formula>
    </cfRule>
  </conditionalFormatting>
  <conditionalFormatting sqref="H40:K40">
    <cfRule type="expression" dxfId="29" priority="44">
      <formula>$B$40=TRUE</formula>
    </cfRule>
  </conditionalFormatting>
  <conditionalFormatting sqref="H41:K41">
    <cfRule type="expression" dxfId="28" priority="26">
      <formula>$B$41=TRUE</formula>
    </cfRule>
  </conditionalFormatting>
  <conditionalFormatting sqref="H42:K42">
    <cfRule type="expression" dxfId="27" priority="25">
      <formula>$B$42=TRUE</formula>
    </cfRule>
  </conditionalFormatting>
  <conditionalFormatting sqref="H43:K43">
    <cfRule type="expression" dxfId="26" priority="24">
      <formula>$B$43=TRUE</formula>
    </cfRule>
  </conditionalFormatting>
  <conditionalFormatting sqref="H45:K45">
    <cfRule type="expression" dxfId="25" priority="43">
      <formula>$B$45=TRUE</formula>
    </cfRule>
  </conditionalFormatting>
  <conditionalFormatting sqref="H46:K46">
    <cfRule type="expression" dxfId="24" priority="48">
      <formula>$G$46=$I$47</formula>
    </cfRule>
  </conditionalFormatting>
  <conditionalFormatting sqref="H47:K47">
    <cfRule type="expression" dxfId="23" priority="47">
      <formula>$G$46=$I$46</formula>
    </cfRule>
  </conditionalFormatting>
  <conditionalFormatting sqref="H65:K65">
    <cfRule type="expression" dxfId="22" priority="3">
      <formula>$G$65=$AA$67</formula>
    </cfRule>
  </conditionalFormatting>
  <conditionalFormatting sqref="H66:K69">
    <cfRule type="expression" dxfId="21" priority="4">
      <formula>$G$65=$AA$66</formula>
    </cfRule>
  </conditionalFormatting>
  <conditionalFormatting sqref="H83:K83">
    <cfRule type="expression" dxfId="20" priority="36">
      <formula>$B$83=TRUE</formula>
    </cfRule>
  </conditionalFormatting>
  <conditionalFormatting sqref="H84:K84">
    <cfRule type="expression" dxfId="19" priority="37">
      <formula>$B$84=TRUE</formula>
    </cfRule>
  </conditionalFormatting>
  <conditionalFormatting sqref="H88:K88">
    <cfRule type="expression" dxfId="18" priority="65">
      <formula>$G$86=$AB$89</formula>
    </cfRule>
  </conditionalFormatting>
  <conditionalFormatting sqref="H94:K94 H95 J95:K95">
    <cfRule type="expression" dxfId="17" priority="35">
      <formula>$B$94=TRUE</formula>
    </cfRule>
  </conditionalFormatting>
  <conditionalFormatting sqref="I95">
    <cfRule type="expression" dxfId="16" priority="21">
      <formula>$B$93=TRUE</formula>
    </cfRule>
  </conditionalFormatting>
  <conditionalFormatting sqref="I59:J59">
    <cfRule type="expression" dxfId="15" priority="19">
      <formula>$B$59=TRUE</formula>
    </cfRule>
  </conditionalFormatting>
  <conditionalFormatting sqref="I54:K58">
    <cfRule type="expression" dxfId="14" priority="20">
      <formula>$B$54=TRUE</formula>
    </cfRule>
  </conditionalFormatting>
  <conditionalFormatting sqref="I56:K56">
    <cfRule type="expression" dxfId="13" priority="16">
      <formula>$B$56=TRUE</formula>
    </cfRule>
  </conditionalFormatting>
  <conditionalFormatting sqref="I57:K57">
    <cfRule type="expression" dxfId="12" priority="15">
      <formula>$B$57=TRUE</formula>
    </cfRule>
  </conditionalFormatting>
  <conditionalFormatting sqref="I58:K58">
    <cfRule type="expression" dxfId="11" priority="14">
      <formula>$B$58=TRUE</formula>
    </cfRule>
  </conditionalFormatting>
  <conditionalFormatting sqref="J53 J60:J61">
    <cfRule type="expression" dxfId="7" priority="57">
      <formula>$G$52=$AB$52</formula>
    </cfRule>
    <cfRule type="expression" dxfId="10" priority="58">
      <formula>$G$52=$AB$59</formula>
    </cfRule>
    <cfRule type="expression" dxfId="9" priority="59">
      <formula>$G$52=$AB$54</formula>
    </cfRule>
    <cfRule type="expression" dxfId="8" priority="60">
      <formula>$G$52=$AB$53</formula>
    </cfRule>
  </conditionalFormatting>
  <conditionalFormatting sqref="J65">
    <cfRule type="expression" dxfId="6" priority="2">
      <formula>$G$73=$AB$74</formula>
    </cfRule>
  </conditionalFormatting>
  <conditionalFormatting sqref="K21:K22">
    <cfRule type="expression" dxfId="5" priority="51">
      <formula>$G$20=$I$21</formula>
    </cfRule>
  </conditionalFormatting>
  <conditionalFormatting sqref="K23:K24">
    <cfRule type="expression" dxfId="4" priority="52">
      <formula>$G$23=$I$23</formula>
    </cfRule>
  </conditionalFormatting>
  <conditionalFormatting sqref="K54">
    <cfRule type="expression" dxfId="3" priority="17">
      <formula>$B$54=TRUE</formula>
    </cfRule>
  </conditionalFormatting>
  <conditionalFormatting sqref="K92">
    <cfRule type="expression" dxfId="2" priority="50">
      <formula>$G$52=#REF!</formula>
    </cfRule>
  </conditionalFormatting>
  <conditionalFormatting sqref="S8:S24 S28:S48 S52:S61 S73:S77 S81:S88 S92:S95 S99:S102 S106:S110">
    <cfRule type="expression" dxfId="1" priority="56">
      <formula>Q8=$AG$8</formula>
    </cfRule>
  </conditionalFormatting>
  <conditionalFormatting sqref="S65:S69">
    <cfRule type="expression" dxfId="0" priority="1">
      <formula>Q65=$AG$8</formula>
    </cfRule>
  </conditionalFormatting>
  <dataValidations count="21">
    <dataValidation type="list" allowBlank="1" showErrorMessage="1" promptTitle="Selection Required" prompt="Please indicate the project's desired pathway." sqref="G65" xr:uid="{75E6957E-46C6-4FE0-8E8B-2494C5CBB67D}">
      <formula1>$AA$66:$AA$67</formula1>
    </dataValidation>
    <dataValidation allowBlank="1" showErrorMessage="1" promptTitle="Selection Required" prompt="Please indicate the project's desired pathway." sqref="G52 G86:G88" xr:uid="{4AFBB537-3B13-4579-8DB2-91CFF3D2D2D1}"/>
    <dataValidation type="decimal" operator="lessThanOrEqual" allowBlank="1" showInputMessage="1" showErrorMessage="1" sqref="K28:K33 K35:K37 K111 K100:K102 K39:K48 K56:K61 K73:K77 K92:K95 K87:K88 K81:K85 K53:K54 K65:K69" xr:uid="{4EF04691-0767-4FDD-A093-D4BC40E78FD6}">
      <formula1>J28</formula1>
    </dataValidation>
    <dataValidation type="list" allowBlank="1" showInputMessage="1" showErrorMessage="1" sqref="G63" xr:uid="{90F57937-8A08-4022-8F1F-3D3DC5BAE198}">
      <formula1>#REF!</formula1>
    </dataValidation>
    <dataValidation type="decimal" allowBlank="1" showInputMessage="1" showErrorMessage="1" sqref="K19 K8 K21:K24 K10:K17" xr:uid="{C1022B5A-84D9-4328-8B91-271A980AACF4}">
      <formula1>0</formula1>
      <formula2>J8</formula2>
    </dataValidation>
    <dataValidation type="list" allowBlank="1" showInputMessage="1" showErrorMessage="1" sqref="G79" xr:uid="{76E78F84-768B-44FF-A5D2-B21F7AAAFB56}">
      <formula1>$T$73:$T$74</formula1>
    </dataValidation>
    <dataValidation type="decimal" operator="lessThanOrEqual" allowBlank="1" showInputMessage="1" showErrorMessage="1" sqref="K106:K110" xr:uid="{84CA10F6-0A5D-40C1-BC14-19EF59665253}">
      <formula1>10</formula1>
    </dataValidation>
    <dataValidation type="list" allowBlank="1" showInputMessage="1" showErrorMessage="1" promptTitle="Selection Required" prompt="Please indicate the project's desired pathway." sqref="G46:G47" xr:uid="{E93F47E1-25E7-4707-907F-E73432A62BFB}">
      <formula1>$I$46:$I$47</formula1>
    </dataValidation>
    <dataValidation type="list" allowBlank="1" showInputMessage="1" showErrorMessage="1" sqref="F23:F24" xr:uid="{B2C1F5F8-A0D5-4EE7-B229-1DA9F94DD301}">
      <formula1>$I$23:$I$24</formula1>
    </dataValidation>
    <dataValidation type="list" allowBlank="1" showInputMessage="1" showErrorMessage="1" promptTitle="Selection Required" prompt="Please indicate the project's desired pathway." sqref="G23:G24" xr:uid="{F35DA4F7-68DD-4928-BBF2-727CADC961C0}">
      <formula1>$I$23:$I$24</formula1>
    </dataValidation>
    <dataValidation type="list" allowBlank="1" showInputMessage="1" showErrorMessage="1" sqref="P99:P102 P8:P24 P81:P88 P73:P77 P52:P61 P28:P48 P92:P95 P65:P69" xr:uid="{D532DE10-CDF7-43A1-A60A-09B03BDA7549}">
      <formula1>$AG$11:$AG$14</formula1>
    </dataValidation>
    <dataValidation type="list" allowBlank="1" showInputMessage="1" showErrorMessage="1" sqref="O106:P110" xr:uid="{537C4728-C50D-4B06-80DB-B4673C7CA8E7}">
      <formula1>$AG$12</formula1>
    </dataValidation>
    <dataValidation type="list" allowBlank="1" showInputMessage="1" showErrorMessage="1" sqref="Q92:Q95 Q106:Q110 Q8:Q24 Q52:Q61 Q65:Q69 Q73:Q77 Q81:Q88 Q99:Q102 Q28:Q48" xr:uid="{0A4B043B-8979-400B-8C9C-0724D8FA5050}">
      <formula1>$AG$6:$AG$8</formula1>
    </dataValidation>
    <dataValidation type="list" allowBlank="1" showInputMessage="1" showErrorMessage="1" sqref="O99:O102 O8:O24 O28:O48 O52:O61 O73:O77 O81:O88 O92:O95 O65:O69" xr:uid="{AAFBFA30-D2B4-48E6-BF9D-7389290FE3E8}">
      <formula1>$AG$12:$AG$14</formula1>
    </dataValidation>
    <dataValidation type="list" allowBlank="1" showInputMessage="1" showErrorMessage="1" sqref="G71" xr:uid="{F9FBEE7C-F269-4ECD-A194-BD672F0F8EFF}">
      <formula1>$AB$64:$AB$64</formula1>
    </dataValidation>
    <dataValidation type="list" allowBlank="1" showInputMessage="1" showErrorMessage="1" promptTitle="Selection required " prompt="Please indicate the project's desired pathway." sqref="I66" xr:uid="{BD8EB104-4ACD-4916-8E79-217898820FEA}">
      <formula1>$AB$64:$AB$66</formula1>
    </dataValidation>
    <dataValidation type="list" allowBlank="1" showInputMessage="1" showErrorMessage="1" promptTitle="Selection Required" prompt="Please indicate the project's desired pathway." sqref="G73:G77" xr:uid="{823A4BE7-5DAE-4C62-9C3C-A3561CD08FA1}">
      <formula1>$AB$73:$AB$74</formula1>
    </dataValidation>
    <dataValidation allowBlank="1" showInputMessage="1" showErrorMessage="1" promptTitle="Selection Required" prompt="For the Materials category, either the 'Life Cycle Assessment' OR 'Sustainable Products' pathway must be selected." sqref="G80" xr:uid="{5CCABB4D-DA4C-4914-B923-B7F7AF54D9D8}"/>
    <dataValidation type="list" allowBlank="1" showInputMessage="1" showErrorMessage="1" promptTitle="Selection required" prompt="Please indicate the project's desired pathway." sqref="I87" xr:uid="{7C1579A8-E649-4CE7-A5CD-07A63CEFCC63}">
      <formula1>"Percentage Benchmark,Fixed Benchmark"</formula1>
    </dataValidation>
    <dataValidation type="list" allowBlank="1" showInputMessage="1" showErrorMessage="1" sqref="K9 K99 K86 K52 K38 K34 K20 K18" xr:uid="{9D4D2EE4-3D9E-4009-A802-3C8E458DDA7F}">
      <formula1>$AH$6:$AH$7</formula1>
    </dataValidation>
    <dataValidation type="list" allowBlank="1" showInputMessage="1" showErrorMessage="1" sqref="K55" xr:uid="{65842824-CAEC-444C-8829-1B9433B42E7F}">
      <formula1>$AH$5:$AH$7</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nchor moveWithCells="1">
                  <from>
                    <xdr:col>4</xdr:col>
                    <xdr:colOff>69850</xdr:colOff>
                    <xdr:row>36</xdr:row>
                    <xdr:rowOff>177800</xdr:rowOff>
                  </from>
                  <to>
                    <xdr:col>5</xdr:col>
                    <xdr:colOff>298450</xdr:colOff>
                    <xdr:row>36</xdr:row>
                    <xdr:rowOff>381000</xdr:rowOff>
                  </to>
                </anchor>
              </controlPr>
            </control>
          </mc:Choice>
        </mc:AlternateContent>
        <mc:AlternateContent xmlns:mc="http://schemas.openxmlformats.org/markup-compatibility/2006">
          <mc:Choice Requires="x14">
            <control shapeId="48130" r:id="rId5" name="Check Box 2">
              <controlPr locked="0" defaultSize="0" autoFill="0" autoLine="0" autoPict="0">
                <anchor moveWithCells="1">
                  <from>
                    <xdr:col>4</xdr:col>
                    <xdr:colOff>69850</xdr:colOff>
                    <xdr:row>38</xdr:row>
                    <xdr:rowOff>177800</xdr:rowOff>
                  </from>
                  <to>
                    <xdr:col>5</xdr:col>
                    <xdr:colOff>298450</xdr:colOff>
                    <xdr:row>38</xdr:row>
                    <xdr:rowOff>381000</xdr:rowOff>
                  </to>
                </anchor>
              </controlPr>
            </control>
          </mc:Choice>
        </mc:AlternateContent>
        <mc:AlternateContent xmlns:mc="http://schemas.openxmlformats.org/markup-compatibility/2006">
          <mc:Choice Requires="x14">
            <control shapeId="48131" r:id="rId6" name="Check Box 3">
              <controlPr locked="0" defaultSize="0" autoFill="0" autoLine="0" autoPict="0">
                <anchor moveWithCells="1">
                  <from>
                    <xdr:col>4</xdr:col>
                    <xdr:colOff>69850</xdr:colOff>
                    <xdr:row>39</xdr:row>
                    <xdr:rowOff>177800</xdr:rowOff>
                  </from>
                  <to>
                    <xdr:col>5</xdr:col>
                    <xdr:colOff>279400</xdr:colOff>
                    <xdr:row>39</xdr:row>
                    <xdr:rowOff>381000</xdr:rowOff>
                  </to>
                </anchor>
              </controlPr>
            </control>
          </mc:Choice>
        </mc:AlternateContent>
        <mc:AlternateContent xmlns:mc="http://schemas.openxmlformats.org/markup-compatibility/2006">
          <mc:Choice Requires="x14">
            <control shapeId="48132" r:id="rId7" name="Check Box 4">
              <controlPr locked="0" defaultSize="0" autoFill="0" autoLine="0" autoPict="0">
                <anchor moveWithCells="1">
                  <from>
                    <xdr:col>4</xdr:col>
                    <xdr:colOff>38100</xdr:colOff>
                    <xdr:row>44</xdr:row>
                    <xdr:rowOff>139700</xdr:rowOff>
                  </from>
                  <to>
                    <xdr:col>5</xdr:col>
                    <xdr:colOff>260350</xdr:colOff>
                    <xdr:row>44</xdr:row>
                    <xdr:rowOff>342900</xdr:rowOff>
                  </to>
                </anchor>
              </controlPr>
            </control>
          </mc:Choice>
        </mc:AlternateContent>
        <mc:AlternateContent xmlns:mc="http://schemas.openxmlformats.org/markup-compatibility/2006">
          <mc:Choice Requires="x14">
            <control shapeId="48133" r:id="rId8" name="Check Box 5">
              <controlPr locked="0" defaultSize="0" autoFill="0" autoLine="0" autoPict="0">
                <anchor moveWithCells="1">
                  <from>
                    <xdr:col>4</xdr:col>
                    <xdr:colOff>69850</xdr:colOff>
                    <xdr:row>82</xdr:row>
                    <xdr:rowOff>177800</xdr:rowOff>
                  </from>
                  <to>
                    <xdr:col>5</xdr:col>
                    <xdr:colOff>298450</xdr:colOff>
                    <xdr:row>82</xdr:row>
                    <xdr:rowOff>381000</xdr:rowOff>
                  </to>
                </anchor>
              </controlPr>
            </control>
          </mc:Choice>
        </mc:AlternateContent>
        <mc:AlternateContent xmlns:mc="http://schemas.openxmlformats.org/markup-compatibility/2006">
          <mc:Choice Requires="x14">
            <control shapeId="48134" r:id="rId9" name="Check Box 6">
              <controlPr locked="0" defaultSize="0" autoFill="0" autoLine="0" autoPict="0">
                <anchor moveWithCells="1">
                  <from>
                    <xdr:col>4</xdr:col>
                    <xdr:colOff>69850</xdr:colOff>
                    <xdr:row>100</xdr:row>
                    <xdr:rowOff>177800</xdr:rowOff>
                  </from>
                  <to>
                    <xdr:col>5</xdr:col>
                    <xdr:colOff>298450</xdr:colOff>
                    <xdr:row>100</xdr:row>
                    <xdr:rowOff>381000</xdr:rowOff>
                  </to>
                </anchor>
              </controlPr>
            </control>
          </mc:Choice>
        </mc:AlternateContent>
        <mc:AlternateContent xmlns:mc="http://schemas.openxmlformats.org/markup-compatibility/2006">
          <mc:Choice Requires="x14">
            <control shapeId="48135" r:id="rId10" name="Check Box 7">
              <controlPr locked="0" defaultSize="0" autoFill="0" autoLine="0" autoPict="0">
                <anchor moveWithCells="1">
                  <from>
                    <xdr:col>4</xdr:col>
                    <xdr:colOff>69850</xdr:colOff>
                    <xdr:row>99</xdr:row>
                    <xdr:rowOff>177800</xdr:rowOff>
                  </from>
                  <to>
                    <xdr:col>5</xdr:col>
                    <xdr:colOff>298450</xdr:colOff>
                    <xdr:row>99</xdr:row>
                    <xdr:rowOff>381000</xdr:rowOff>
                  </to>
                </anchor>
              </controlPr>
            </control>
          </mc:Choice>
        </mc:AlternateContent>
        <mc:AlternateContent xmlns:mc="http://schemas.openxmlformats.org/markup-compatibility/2006">
          <mc:Choice Requires="x14">
            <control shapeId="48136" r:id="rId11" name="Check Box 8">
              <controlPr locked="0" defaultSize="0" autoFill="0" autoLine="0" autoPict="0">
                <anchor moveWithCells="1">
                  <from>
                    <xdr:col>4</xdr:col>
                    <xdr:colOff>69850</xdr:colOff>
                    <xdr:row>101</xdr:row>
                    <xdr:rowOff>177800</xdr:rowOff>
                  </from>
                  <to>
                    <xdr:col>5</xdr:col>
                    <xdr:colOff>298450</xdr:colOff>
                    <xdr:row>101</xdr:row>
                    <xdr:rowOff>381000</xdr:rowOff>
                  </to>
                </anchor>
              </controlPr>
            </control>
          </mc:Choice>
        </mc:AlternateContent>
        <mc:AlternateContent xmlns:mc="http://schemas.openxmlformats.org/markup-compatibility/2006">
          <mc:Choice Requires="x14">
            <control shapeId="48137" r:id="rId12" name="Check Box 9">
              <controlPr locked="0" defaultSize="0" autoFill="0" autoLine="0" autoPict="0">
                <anchor moveWithCells="1">
                  <from>
                    <xdr:col>4</xdr:col>
                    <xdr:colOff>69850</xdr:colOff>
                    <xdr:row>73</xdr:row>
                    <xdr:rowOff>177800</xdr:rowOff>
                  </from>
                  <to>
                    <xdr:col>5</xdr:col>
                    <xdr:colOff>298450</xdr:colOff>
                    <xdr:row>73</xdr:row>
                    <xdr:rowOff>381000</xdr:rowOff>
                  </to>
                </anchor>
              </controlPr>
            </control>
          </mc:Choice>
        </mc:AlternateContent>
        <mc:AlternateContent xmlns:mc="http://schemas.openxmlformats.org/markup-compatibility/2006">
          <mc:Choice Requires="x14">
            <control shapeId="48138" r:id="rId13" name="Check Box 10">
              <controlPr locked="0" defaultSize="0" autoFill="0" autoLine="0" autoPict="0">
                <anchor moveWithCells="1">
                  <from>
                    <xdr:col>4</xdr:col>
                    <xdr:colOff>69850</xdr:colOff>
                    <xdr:row>74</xdr:row>
                    <xdr:rowOff>177800</xdr:rowOff>
                  </from>
                  <to>
                    <xdr:col>5</xdr:col>
                    <xdr:colOff>298450</xdr:colOff>
                    <xdr:row>74</xdr:row>
                    <xdr:rowOff>381000</xdr:rowOff>
                  </to>
                </anchor>
              </controlPr>
            </control>
          </mc:Choice>
        </mc:AlternateContent>
        <mc:AlternateContent xmlns:mc="http://schemas.openxmlformats.org/markup-compatibility/2006">
          <mc:Choice Requires="x14">
            <control shapeId="48139" r:id="rId14" name="Check Box 11">
              <controlPr locked="0" defaultSize="0" autoFill="0" autoLine="0" autoPict="0">
                <anchor moveWithCells="1">
                  <from>
                    <xdr:col>4</xdr:col>
                    <xdr:colOff>69850</xdr:colOff>
                    <xdr:row>75</xdr:row>
                    <xdr:rowOff>177800</xdr:rowOff>
                  </from>
                  <to>
                    <xdr:col>5</xdr:col>
                    <xdr:colOff>298450</xdr:colOff>
                    <xdr:row>75</xdr:row>
                    <xdr:rowOff>381000</xdr:rowOff>
                  </to>
                </anchor>
              </controlPr>
            </control>
          </mc:Choice>
        </mc:AlternateContent>
        <mc:AlternateContent xmlns:mc="http://schemas.openxmlformats.org/markup-compatibility/2006">
          <mc:Choice Requires="x14">
            <control shapeId="48140" r:id="rId15" name="Check Box 12">
              <controlPr locked="0" defaultSize="0" autoFill="0" autoLine="0" autoPict="0">
                <anchor moveWithCells="1">
                  <from>
                    <xdr:col>4</xdr:col>
                    <xdr:colOff>69850</xdr:colOff>
                    <xdr:row>83</xdr:row>
                    <xdr:rowOff>177800</xdr:rowOff>
                  </from>
                  <to>
                    <xdr:col>5</xdr:col>
                    <xdr:colOff>298450</xdr:colOff>
                    <xdr:row>83</xdr:row>
                    <xdr:rowOff>381000</xdr:rowOff>
                  </to>
                </anchor>
              </controlPr>
            </control>
          </mc:Choice>
        </mc:AlternateContent>
        <mc:AlternateContent xmlns:mc="http://schemas.openxmlformats.org/markup-compatibility/2006">
          <mc:Choice Requires="x14">
            <control shapeId="48141" r:id="rId16" name="Check Box 13">
              <controlPr locked="0" defaultSize="0" autoFill="0" autoLine="0" autoPict="0">
                <anchor moveWithCells="1">
                  <from>
                    <xdr:col>4</xdr:col>
                    <xdr:colOff>69850</xdr:colOff>
                    <xdr:row>66</xdr:row>
                    <xdr:rowOff>177800</xdr:rowOff>
                  </from>
                  <to>
                    <xdr:col>5</xdr:col>
                    <xdr:colOff>298450</xdr:colOff>
                    <xdr:row>66</xdr:row>
                    <xdr:rowOff>381000</xdr:rowOff>
                  </to>
                </anchor>
              </controlPr>
            </control>
          </mc:Choice>
        </mc:AlternateContent>
        <mc:AlternateContent xmlns:mc="http://schemas.openxmlformats.org/markup-compatibility/2006">
          <mc:Choice Requires="x14">
            <control shapeId="48142" r:id="rId17" name="Check Box 14">
              <controlPr locked="0" defaultSize="0" autoFill="0" autoLine="0" autoPict="0">
                <anchor moveWithCells="1">
                  <from>
                    <xdr:col>4</xdr:col>
                    <xdr:colOff>69850</xdr:colOff>
                    <xdr:row>27</xdr:row>
                    <xdr:rowOff>177800</xdr:rowOff>
                  </from>
                  <to>
                    <xdr:col>5</xdr:col>
                    <xdr:colOff>298450</xdr:colOff>
                    <xdr:row>27</xdr:row>
                    <xdr:rowOff>381000</xdr:rowOff>
                  </to>
                </anchor>
              </controlPr>
            </control>
          </mc:Choice>
        </mc:AlternateContent>
        <mc:AlternateContent xmlns:mc="http://schemas.openxmlformats.org/markup-compatibility/2006">
          <mc:Choice Requires="x14">
            <control shapeId="48143" r:id="rId18" name="Check Box 15">
              <controlPr locked="0" defaultSize="0" autoFill="0" autoLine="0" autoPict="0">
                <anchor moveWithCells="1">
                  <from>
                    <xdr:col>4</xdr:col>
                    <xdr:colOff>69850</xdr:colOff>
                    <xdr:row>28</xdr:row>
                    <xdr:rowOff>177800</xdr:rowOff>
                  </from>
                  <to>
                    <xdr:col>5</xdr:col>
                    <xdr:colOff>298450</xdr:colOff>
                    <xdr:row>28</xdr:row>
                    <xdr:rowOff>381000</xdr:rowOff>
                  </to>
                </anchor>
              </controlPr>
            </control>
          </mc:Choice>
        </mc:AlternateContent>
        <mc:AlternateContent xmlns:mc="http://schemas.openxmlformats.org/markup-compatibility/2006">
          <mc:Choice Requires="x14">
            <control shapeId="48144" r:id="rId19" name="Check Box 16">
              <controlPr locked="0" defaultSize="0" autoFill="0" autoLine="0" autoPict="0">
                <anchor moveWithCells="1">
                  <from>
                    <xdr:col>4</xdr:col>
                    <xdr:colOff>69850</xdr:colOff>
                    <xdr:row>29</xdr:row>
                    <xdr:rowOff>177800</xdr:rowOff>
                  </from>
                  <to>
                    <xdr:col>5</xdr:col>
                    <xdr:colOff>298450</xdr:colOff>
                    <xdr:row>29</xdr:row>
                    <xdr:rowOff>381000</xdr:rowOff>
                  </to>
                </anchor>
              </controlPr>
            </control>
          </mc:Choice>
        </mc:AlternateContent>
        <mc:AlternateContent xmlns:mc="http://schemas.openxmlformats.org/markup-compatibility/2006">
          <mc:Choice Requires="x14">
            <control shapeId="48145" r:id="rId20" name="Check Box 17">
              <controlPr locked="0" defaultSize="0" autoFill="0" autoLine="0" autoPict="0">
                <anchor moveWithCells="1">
                  <from>
                    <xdr:col>4</xdr:col>
                    <xdr:colOff>69850</xdr:colOff>
                    <xdr:row>30</xdr:row>
                    <xdr:rowOff>177800</xdr:rowOff>
                  </from>
                  <to>
                    <xdr:col>5</xdr:col>
                    <xdr:colOff>298450</xdr:colOff>
                    <xdr:row>30</xdr:row>
                    <xdr:rowOff>381000</xdr:rowOff>
                  </to>
                </anchor>
              </controlPr>
            </control>
          </mc:Choice>
        </mc:AlternateContent>
        <mc:AlternateContent xmlns:mc="http://schemas.openxmlformats.org/markup-compatibility/2006">
          <mc:Choice Requires="x14">
            <control shapeId="48146" r:id="rId21" name="Check Box 18">
              <controlPr locked="0" defaultSize="0" autoFill="0" autoLine="0" autoPict="0">
                <anchor moveWithCells="1">
                  <from>
                    <xdr:col>4</xdr:col>
                    <xdr:colOff>69850</xdr:colOff>
                    <xdr:row>31</xdr:row>
                    <xdr:rowOff>177800</xdr:rowOff>
                  </from>
                  <to>
                    <xdr:col>5</xdr:col>
                    <xdr:colOff>298450</xdr:colOff>
                    <xdr:row>31</xdr:row>
                    <xdr:rowOff>381000</xdr:rowOff>
                  </to>
                </anchor>
              </controlPr>
            </control>
          </mc:Choice>
        </mc:AlternateContent>
        <mc:AlternateContent xmlns:mc="http://schemas.openxmlformats.org/markup-compatibility/2006">
          <mc:Choice Requires="x14">
            <control shapeId="48147" r:id="rId22" name="Check Box 19">
              <controlPr locked="0" defaultSize="0" autoFill="0" autoLine="0" autoPict="0">
                <anchor moveWithCells="1">
                  <from>
                    <xdr:col>4</xdr:col>
                    <xdr:colOff>69850</xdr:colOff>
                    <xdr:row>32</xdr:row>
                    <xdr:rowOff>177800</xdr:rowOff>
                  </from>
                  <to>
                    <xdr:col>5</xdr:col>
                    <xdr:colOff>298450</xdr:colOff>
                    <xdr:row>32</xdr:row>
                    <xdr:rowOff>381000</xdr:rowOff>
                  </to>
                </anchor>
              </controlPr>
            </control>
          </mc:Choice>
        </mc:AlternateContent>
        <mc:AlternateContent xmlns:mc="http://schemas.openxmlformats.org/markup-compatibility/2006">
          <mc:Choice Requires="x14">
            <control shapeId="48148" r:id="rId23" name="Check Box 20">
              <controlPr locked="0" defaultSize="0" autoFill="0" autoLine="0" autoPict="0">
                <anchor moveWithCells="1">
                  <from>
                    <xdr:col>4</xdr:col>
                    <xdr:colOff>69850</xdr:colOff>
                    <xdr:row>34</xdr:row>
                    <xdr:rowOff>177800</xdr:rowOff>
                  </from>
                  <to>
                    <xdr:col>5</xdr:col>
                    <xdr:colOff>298450</xdr:colOff>
                    <xdr:row>34</xdr:row>
                    <xdr:rowOff>381000</xdr:rowOff>
                  </to>
                </anchor>
              </controlPr>
            </control>
          </mc:Choice>
        </mc:AlternateContent>
        <mc:AlternateContent xmlns:mc="http://schemas.openxmlformats.org/markup-compatibility/2006">
          <mc:Choice Requires="x14">
            <control shapeId="48149" r:id="rId24" name="Check Box 21">
              <controlPr locked="0" defaultSize="0" autoFill="0" autoLine="0" autoPict="0">
                <anchor moveWithCells="1">
                  <from>
                    <xdr:col>4</xdr:col>
                    <xdr:colOff>69850</xdr:colOff>
                    <xdr:row>35</xdr:row>
                    <xdr:rowOff>177800</xdr:rowOff>
                  </from>
                  <to>
                    <xdr:col>5</xdr:col>
                    <xdr:colOff>298450</xdr:colOff>
                    <xdr:row>35</xdr:row>
                    <xdr:rowOff>381000</xdr:rowOff>
                  </to>
                </anchor>
              </controlPr>
            </control>
          </mc:Choice>
        </mc:AlternateContent>
        <mc:AlternateContent xmlns:mc="http://schemas.openxmlformats.org/markup-compatibility/2006">
          <mc:Choice Requires="x14">
            <control shapeId="48150" r:id="rId25" name="Check Box 22">
              <controlPr locked="0" defaultSize="0" autoFill="0" autoLine="0" autoPict="0">
                <anchor moveWithCells="1">
                  <from>
                    <xdr:col>4</xdr:col>
                    <xdr:colOff>69850</xdr:colOff>
                    <xdr:row>40</xdr:row>
                    <xdr:rowOff>177800</xdr:rowOff>
                  </from>
                  <to>
                    <xdr:col>5</xdr:col>
                    <xdr:colOff>298450</xdr:colOff>
                    <xdr:row>40</xdr:row>
                    <xdr:rowOff>381000</xdr:rowOff>
                  </to>
                </anchor>
              </controlPr>
            </control>
          </mc:Choice>
        </mc:AlternateContent>
        <mc:AlternateContent xmlns:mc="http://schemas.openxmlformats.org/markup-compatibility/2006">
          <mc:Choice Requires="x14">
            <control shapeId="48151" r:id="rId26" name="Check Box 23">
              <controlPr locked="0" defaultSize="0" autoFill="0" autoLine="0" autoPict="0">
                <anchor moveWithCells="1">
                  <from>
                    <xdr:col>4</xdr:col>
                    <xdr:colOff>69850</xdr:colOff>
                    <xdr:row>41</xdr:row>
                    <xdr:rowOff>177800</xdr:rowOff>
                  </from>
                  <to>
                    <xdr:col>5</xdr:col>
                    <xdr:colOff>298450</xdr:colOff>
                    <xdr:row>41</xdr:row>
                    <xdr:rowOff>381000</xdr:rowOff>
                  </to>
                </anchor>
              </controlPr>
            </control>
          </mc:Choice>
        </mc:AlternateContent>
        <mc:AlternateContent xmlns:mc="http://schemas.openxmlformats.org/markup-compatibility/2006">
          <mc:Choice Requires="x14">
            <control shapeId="48152" r:id="rId27" name="Check Box 24">
              <controlPr locked="0" defaultSize="0" autoFill="0" autoLine="0" autoPict="0">
                <anchor moveWithCells="1">
                  <from>
                    <xdr:col>4</xdr:col>
                    <xdr:colOff>69850</xdr:colOff>
                    <xdr:row>42</xdr:row>
                    <xdr:rowOff>177800</xdr:rowOff>
                  </from>
                  <to>
                    <xdr:col>5</xdr:col>
                    <xdr:colOff>298450</xdr:colOff>
                    <xdr:row>42</xdr:row>
                    <xdr:rowOff>381000</xdr:rowOff>
                  </to>
                </anchor>
              </controlPr>
            </control>
          </mc:Choice>
        </mc:AlternateContent>
        <mc:AlternateContent xmlns:mc="http://schemas.openxmlformats.org/markup-compatibility/2006">
          <mc:Choice Requires="x14">
            <control shapeId="48153" r:id="rId28" name="Check Box 25">
              <controlPr locked="0" defaultSize="0" autoFill="0" autoLine="0" autoPict="0">
                <anchor moveWithCells="1">
                  <from>
                    <xdr:col>4</xdr:col>
                    <xdr:colOff>38100</xdr:colOff>
                    <xdr:row>53</xdr:row>
                    <xdr:rowOff>139700</xdr:rowOff>
                  </from>
                  <to>
                    <xdr:col>5</xdr:col>
                    <xdr:colOff>260350</xdr:colOff>
                    <xdr:row>53</xdr:row>
                    <xdr:rowOff>342900</xdr:rowOff>
                  </to>
                </anchor>
              </controlPr>
            </control>
          </mc:Choice>
        </mc:AlternateContent>
        <mc:AlternateContent xmlns:mc="http://schemas.openxmlformats.org/markup-compatibility/2006">
          <mc:Choice Requires="x14">
            <control shapeId="48154" r:id="rId29" name="Check Box 26">
              <controlPr locked="0" defaultSize="0" autoFill="0" autoLine="0" autoPict="0">
                <anchor moveWithCells="1">
                  <from>
                    <xdr:col>4</xdr:col>
                    <xdr:colOff>38100</xdr:colOff>
                    <xdr:row>58</xdr:row>
                    <xdr:rowOff>139700</xdr:rowOff>
                  </from>
                  <to>
                    <xdr:col>5</xdr:col>
                    <xdr:colOff>260350</xdr:colOff>
                    <xdr:row>58</xdr:row>
                    <xdr:rowOff>342900</xdr:rowOff>
                  </to>
                </anchor>
              </controlPr>
            </control>
          </mc:Choice>
        </mc:AlternateContent>
        <mc:AlternateContent xmlns:mc="http://schemas.openxmlformats.org/markup-compatibility/2006">
          <mc:Choice Requires="x14">
            <control shapeId="48155" r:id="rId30" name="Check Box 27">
              <controlPr locked="0" defaultSize="0" autoFill="0" autoLine="0" autoPict="0">
                <anchor moveWithCells="1">
                  <from>
                    <xdr:col>4</xdr:col>
                    <xdr:colOff>38100</xdr:colOff>
                    <xdr:row>55</xdr:row>
                    <xdr:rowOff>139700</xdr:rowOff>
                  </from>
                  <to>
                    <xdr:col>5</xdr:col>
                    <xdr:colOff>260350</xdr:colOff>
                    <xdr:row>55</xdr:row>
                    <xdr:rowOff>342900</xdr:rowOff>
                  </to>
                </anchor>
              </controlPr>
            </control>
          </mc:Choice>
        </mc:AlternateContent>
        <mc:AlternateContent xmlns:mc="http://schemas.openxmlformats.org/markup-compatibility/2006">
          <mc:Choice Requires="x14">
            <control shapeId="48156" r:id="rId31" name="Check Box 28">
              <controlPr locked="0" defaultSize="0" autoFill="0" autoLine="0" autoPict="0">
                <anchor moveWithCells="1">
                  <from>
                    <xdr:col>4</xdr:col>
                    <xdr:colOff>38100</xdr:colOff>
                    <xdr:row>56</xdr:row>
                    <xdr:rowOff>139700</xdr:rowOff>
                  </from>
                  <to>
                    <xdr:col>5</xdr:col>
                    <xdr:colOff>260350</xdr:colOff>
                    <xdr:row>56</xdr:row>
                    <xdr:rowOff>342900</xdr:rowOff>
                  </to>
                </anchor>
              </controlPr>
            </control>
          </mc:Choice>
        </mc:AlternateContent>
        <mc:AlternateContent xmlns:mc="http://schemas.openxmlformats.org/markup-compatibility/2006">
          <mc:Choice Requires="x14">
            <control shapeId="48157" r:id="rId32" name="Check Box 29">
              <controlPr locked="0" defaultSize="0" autoFill="0" autoLine="0" autoPict="0">
                <anchor moveWithCells="1">
                  <from>
                    <xdr:col>4</xdr:col>
                    <xdr:colOff>38100</xdr:colOff>
                    <xdr:row>57</xdr:row>
                    <xdr:rowOff>139700</xdr:rowOff>
                  </from>
                  <to>
                    <xdr:col>5</xdr:col>
                    <xdr:colOff>260350</xdr:colOff>
                    <xdr:row>57</xdr:row>
                    <xdr:rowOff>342900</xdr:rowOff>
                  </to>
                </anchor>
              </controlPr>
            </control>
          </mc:Choice>
        </mc:AlternateContent>
        <mc:AlternateContent xmlns:mc="http://schemas.openxmlformats.org/markup-compatibility/2006">
          <mc:Choice Requires="x14">
            <control shapeId="48158" r:id="rId33" name="Check Box 30">
              <controlPr locked="0" defaultSize="0" autoFill="0" autoLine="0" autoPict="0">
                <anchor moveWithCells="1">
                  <from>
                    <xdr:col>4</xdr:col>
                    <xdr:colOff>69850</xdr:colOff>
                    <xdr:row>66</xdr:row>
                    <xdr:rowOff>177800</xdr:rowOff>
                  </from>
                  <to>
                    <xdr:col>5</xdr:col>
                    <xdr:colOff>298450</xdr:colOff>
                    <xdr:row>66</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017D-8FDA-4333-95AF-39AFF2B5704E}">
  <sheetPr>
    <pageSetUpPr fitToPage="1"/>
  </sheetPr>
  <dimension ref="A1:AL227"/>
  <sheetViews>
    <sheetView topLeftCell="E1" zoomScale="70" zoomScaleNormal="70" workbookViewId="0">
      <pane ySplit="6" topLeftCell="A7" activePane="bottomLeft" state="frozen"/>
      <selection activeCell="H44" sqref="H44"/>
      <selection pane="bottomLeft" activeCell="G73" sqref="G73:G77"/>
    </sheetView>
  </sheetViews>
  <sheetFormatPr defaultColWidth="9" defaultRowHeight="14"/>
  <cols>
    <col min="1" max="1" width="8.33203125" style="138" hidden="1" customWidth="1"/>
    <col min="2" max="4" width="8.33203125" style="71" hidden="1" customWidth="1"/>
    <col min="5" max="5" width="8.33203125" style="71" customWidth="1"/>
    <col min="6" max="6" width="24" style="19" customWidth="1"/>
    <col min="7" max="7" width="48.08203125" style="19" customWidth="1"/>
    <col min="8" max="8" width="9.58203125" style="75" customWidth="1"/>
    <col min="9" max="9" width="46.58203125" style="19" customWidth="1"/>
    <col min="10" max="10" width="15.33203125" style="75" customWidth="1"/>
    <col min="11" max="11" width="14" style="75" customWidth="1"/>
    <col min="12" max="12" width="14" style="77" customWidth="1"/>
    <col min="13" max="14" width="14" style="75" customWidth="1"/>
    <col min="15" max="16" width="14" style="75" hidden="1" customWidth="1"/>
    <col min="17" max="17" width="22" style="75" customWidth="1"/>
    <col min="18" max="18" width="9" style="77" customWidth="1"/>
    <col min="19" max="19" width="83.6640625" style="19" customWidth="1"/>
    <col min="20" max="20" width="9" style="77"/>
    <col min="21" max="21" width="9" style="77" hidden="1" customWidth="1"/>
    <col min="22" max="22" width="8.58203125" style="77" hidden="1" customWidth="1"/>
    <col min="23" max="26" width="54.58203125" style="77" hidden="1" customWidth="1"/>
    <col min="27" max="38" width="9" style="77" hidden="1" customWidth="1"/>
    <col min="39" max="39" width="9" style="77" customWidth="1"/>
    <col min="40" max="16384" width="9" style="77"/>
  </cols>
  <sheetData>
    <row r="1" spans="1:34" ht="45" customHeight="1">
      <c r="A1" s="138" t="s">
        <v>48</v>
      </c>
      <c r="B1" s="71" t="s">
        <v>48</v>
      </c>
      <c r="F1" s="283" t="s">
        <v>122</v>
      </c>
      <c r="G1" s="284"/>
      <c r="H1" s="284"/>
      <c r="I1" s="284"/>
      <c r="J1" s="73"/>
      <c r="K1" s="73"/>
      <c r="L1" s="74"/>
      <c r="O1" s="75" t="s">
        <v>48</v>
      </c>
      <c r="P1" s="75" t="s">
        <v>48</v>
      </c>
      <c r="Q1" s="73"/>
      <c r="R1" s="76"/>
      <c r="T1" s="76"/>
      <c r="V1" s="275" t="s">
        <v>243</v>
      </c>
      <c r="W1" s="276"/>
      <c r="X1" s="276"/>
      <c r="Y1" s="77" t="s">
        <v>48</v>
      </c>
    </row>
    <row r="2" spans="1:34" ht="30.75" customHeight="1">
      <c r="F2" s="46"/>
      <c r="G2" s="47"/>
      <c r="H2" s="47"/>
      <c r="I2" s="47"/>
      <c r="J2" s="43"/>
      <c r="K2" s="73"/>
      <c r="L2" s="74"/>
      <c r="Q2" s="73"/>
      <c r="R2" s="76"/>
      <c r="T2" s="76"/>
      <c r="V2" s="277" t="s">
        <v>248</v>
      </c>
      <c r="W2" s="278"/>
      <c r="X2" s="279"/>
    </row>
    <row r="3" spans="1:34" ht="45" customHeight="1">
      <c r="F3" s="33" t="s">
        <v>63</v>
      </c>
      <c r="G3" s="285"/>
      <c r="H3" s="286"/>
      <c r="I3" s="78"/>
      <c r="J3" s="79" t="s">
        <v>146</v>
      </c>
      <c r="K3" s="79" t="s">
        <v>192</v>
      </c>
      <c r="M3" s="79" t="s">
        <v>73</v>
      </c>
      <c r="N3" s="79" t="s">
        <v>108</v>
      </c>
      <c r="O3" s="70"/>
      <c r="P3" s="70"/>
      <c r="Q3" s="81"/>
      <c r="R3" s="82"/>
      <c r="T3" s="83"/>
      <c r="V3" s="280"/>
      <c r="W3" s="281"/>
      <c r="X3" s="282"/>
    </row>
    <row r="4" spans="1:34" ht="45" customHeight="1">
      <c r="F4" s="34" t="s">
        <v>107</v>
      </c>
      <c r="G4" s="287" t="str">
        <f>IF(K4&gt;=75,"6 Stars - World Excellence",IF(K4&gt;=60,"5 Star - Australian Excellence",IF(K4&gt;=45,"4 Star - Best Practice","")))</f>
        <v/>
      </c>
      <c r="H4" s="288"/>
      <c r="I4" s="84"/>
      <c r="J4" s="40">
        <f>J114</f>
        <v>100</v>
      </c>
      <c r="K4" s="64">
        <f>K117</f>
        <v>0</v>
      </c>
      <c r="M4" s="64">
        <f>M114</f>
        <v>0</v>
      </c>
      <c r="N4" s="64">
        <f>N114</f>
        <v>0</v>
      </c>
      <c r="O4" s="43"/>
      <c r="P4" s="121" t="str">
        <f>R135</f>
        <v>Assessment Complete</v>
      </c>
      <c r="R4" s="122"/>
      <c r="S4" s="12"/>
      <c r="T4" s="83"/>
    </row>
    <row r="5" spans="1:34" ht="17.25" customHeight="1">
      <c r="G5" s="85"/>
      <c r="H5" s="73"/>
      <c r="I5" s="85"/>
      <c r="J5" s="73"/>
      <c r="K5" s="73"/>
      <c r="L5" s="80"/>
      <c r="M5" s="73"/>
      <c r="N5" s="73"/>
      <c r="O5" s="73"/>
      <c r="P5" s="73"/>
      <c r="Q5" s="73"/>
      <c r="R5" s="76"/>
      <c r="S5" s="13"/>
      <c r="T5" s="76"/>
      <c r="AH5" s="77" t="s">
        <v>267</v>
      </c>
    </row>
    <row r="6" spans="1:34" ht="45" customHeight="1">
      <c r="E6" s="108" t="s">
        <v>190</v>
      </c>
      <c r="F6" s="86" t="s">
        <v>13</v>
      </c>
      <c r="G6" s="86" t="s">
        <v>44</v>
      </c>
      <c r="H6" s="79" t="s">
        <v>64</v>
      </c>
      <c r="I6" s="86" t="s">
        <v>14</v>
      </c>
      <c r="J6" s="79" t="s">
        <v>49</v>
      </c>
      <c r="K6" s="79" t="s">
        <v>15</v>
      </c>
      <c r="L6" s="87"/>
      <c r="M6" s="79" t="s">
        <v>105</v>
      </c>
      <c r="N6" s="79" t="s">
        <v>109</v>
      </c>
      <c r="O6" s="79" t="s">
        <v>209</v>
      </c>
      <c r="P6" s="79" t="s">
        <v>210</v>
      </c>
      <c r="Q6" s="79" t="s">
        <v>41</v>
      </c>
      <c r="R6" s="19"/>
      <c r="S6" s="79" t="s">
        <v>106</v>
      </c>
      <c r="T6" s="76"/>
      <c r="V6" s="175" t="s">
        <v>244</v>
      </c>
      <c r="W6" s="175" t="s">
        <v>245</v>
      </c>
      <c r="X6" s="175" t="s">
        <v>246</v>
      </c>
      <c r="Y6" s="175" t="s">
        <v>247</v>
      </c>
      <c r="Z6" s="175" t="s">
        <v>250</v>
      </c>
      <c r="AG6" s="65" t="s">
        <v>219</v>
      </c>
      <c r="AH6" s="77" t="s">
        <v>86</v>
      </c>
    </row>
    <row r="7" spans="1:34" ht="45" customHeight="1">
      <c r="E7" s="45"/>
      <c r="F7" s="245" t="s">
        <v>0</v>
      </c>
      <c r="G7" s="245"/>
      <c r="H7" s="245"/>
      <c r="I7" s="245"/>
      <c r="J7" s="45">
        <f>SUM(J8:J24)</f>
        <v>13</v>
      </c>
      <c r="K7" s="45"/>
      <c r="L7" s="87"/>
      <c r="M7" s="45"/>
      <c r="N7" s="45"/>
      <c r="O7" s="45"/>
      <c r="P7" s="45"/>
      <c r="Q7" s="45"/>
      <c r="R7" s="19"/>
      <c r="S7" s="45"/>
      <c r="T7" s="76"/>
      <c r="V7" s="175" t="s">
        <v>249</v>
      </c>
      <c r="W7" s="175" t="s">
        <v>251</v>
      </c>
      <c r="X7" s="175" t="s">
        <v>252</v>
      </c>
      <c r="Y7" s="175"/>
      <c r="Z7" s="175"/>
      <c r="AG7" s="65" t="s">
        <v>220</v>
      </c>
      <c r="AH7" s="77" t="s">
        <v>87</v>
      </c>
    </row>
    <row r="8" spans="1:34" ht="45" customHeight="1">
      <c r="E8" s="155"/>
      <c r="F8" s="156" t="s">
        <v>17</v>
      </c>
      <c r="G8" s="157" t="s">
        <v>170</v>
      </c>
      <c r="H8" s="158">
        <v>1</v>
      </c>
      <c r="I8" s="157" t="s">
        <v>20</v>
      </c>
      <c r="J8" s="159">
        <v>1</v>
      </c>
      <c r="K8" s="49"/>
      <c r="L8" s="88"/>
      <c r="M8" s="89" t="str">
        <f t="shared" ref="M8:M24" si="0">IF(OR(Q8=$AG$6,Q8=$AG$7),K8,"")</f>
        <v/>
      </c>
      <c r="N8" s="89" t="str">
        <f t="shared" ref="N8:N24" si="1">IF(Q8=$AG$8,K8,"")</f>
        <v/>
      </c>
      <c r="O8" s="89"/>
      <c r="P8" s="89"/>
      <c r="Q8" s="183"/>
      <c r="R8" s="145"/>
      <c r="S8" s="184"/>
      <c r="T8" s="76"/>
      <c r="V8" s="187"/>
      <c r="W8" s="187"/>
      <c r="X8" s="187"/>
      <c r="Y8" s="187"/>
      <c r="Z8" s="187"/>
      <c r="AG8" s="65" t="s">
        <v>221</v>
      </c>
    </row>
    <row r="9" spans="1:34" ht="45" customHeight="1">
      <c r="E9" s="155"/>
      <c r="F9" s="261" t="s">
        <v>18</v>
      </c>
      <c r="G9" s="248" t="s">
        <v>171</v>
      </c>
      <c r="H9" s="161">
        <v>2.1</v>
      </c>
      <c r="I9" s="160" t="s">
        <v>172</v>
      </c>
      <c r="J9" s="162" t="s">
        <v>230</v>
      </c>
      <c r="K9" s="50"/>
      <c r="L9" s="88"/>
      <c r="M9" s="89" t="str">
        <f t="shared" si="0"/>
        <v/>
      </c>
      <c r="N9" s="89" t="str">
        <f t="shared" si="1"/>
        <v/>
      </c>
      <c r="O9" s="89"/>
      <c r="P9" s="89"/>
      <c r="Q9" s="183"/>
      <c r="R9" s="145"/>
      <c r="S9" s="185"/>
      <c r="T9" s="76"/>
      <c r="V9" s="187"/>
      <c r="W9" s="187"/>
      <c r="X9" s="187"/>
      <c r="Y9" s="187"/>
      <c r="Z9" s="187"/>
      <c r="AG9" s="65"/>
    </row>
    <row r="10" spans="1:34" ht="45" customHeight="1">
      <c r="E10" s="155"/>
      <c r="F10" s="246"/>
      <c r="G10" s="270"/>
      <c r="H10" s="163">
        <v>2.2000000000000002</v>
      </c>
      <c r="I10" s="164" t="s">
        <v>21</v>
      </c>
      <c r="J10" s="165">
        <v>1</v>
      </c>
      <c r="K10" s="51"/>
      <c r="L10" s="88" t="str">
        <f t="shared" ref="L10:L17" si="2">IF(AND(K10&gt;0,$K$9&lt;&gt;$AH$6),"!","")</f>
        <v/>
      </c>
      <c r="M10" s="89" t="str">
        <f t="shared" si="0"/>
        <v/>
      </c>
      <c r="N10" s="89" t="str">
        <f t="shared" si="1"/>
        <v/>
      </c>
      <c r="O10" s="89"/>
      <c r="P10" s="89"/>
      <c r="Q10" s="183"/>
      <c r="R10" s="145"/>
      <c r="S10" s="185"/>
      <c r="T10" s="76"/>
      <c r="V10" s="187"/>
      <c r="W10" s="187"/>
      <c r="X10" s="187"/>
      <c r="Y10" s="187"/>
      <c r="Z10" s="187"/>
      <c r="AG10" s="65"/>
    </row>
    <row r="11" spans="1:34" ht="45" customHeight="1">
      <c r="E11" s="155"/>
      <c r="F11" s="246"/>
      <c r="G11" s="270"/>
      <c r="H11" s="163">
        <v>2.2999999999999998</v>
      </c>
      <c r="I11" s="157" t="s">
        <v>125</v>
      </c>
      <c r="J11" s="165">
        <v>1</v>
      </c>
      <c r="K11" s="51"/>
      <c r="L11" s="88" t="str">
        <f t="shared" si="2"/>
        <v/>
      </c>
      <c r="M11" s="89" t="str">
        <f t="shared" si="0"/>
        <v/>
      </c>
      <c r="N11" s="89" t="str">
        <f t="shared" si="1"/>
        <v/>
      </c>
      <c r="O11" s="89"/>
      <c r="P11" s="89"/>
      <c r="Q11" s="183"/>
      <c r="R11" s="145"/>
      <c r="S11" s="185"/>
      <c r="T11" s="76"/>
      <c r="V11" s="187"/>
      <c r="W11" s="187"/>
      <c r="X11" s="187"/>
      <c r="Y11" s="187"/>
      <c r="Z11" s="187"/>
      <c r="AG11" s="77" t="s">
        <v>215</v>
      </c>
    </row>
    <row r="12" spans="1:34" ht="45" customHeight="1">
      <c r="E12" s="155"/>
      <c r="F12" s="246"/>
      <c r="G12" s="270"/>
      <c r="H12" s="163">
        <v>2.4</v>
      </c>
      <c r="I12" s="157" t="s">
        <v>126</v>
      </c>
      <c r="J12" s="165">
        <v>1</v>
      </c>
      <c r="K12" s="51"/>
      <c r="L12" s="88" t="str">
        <f t="shared" si="2"/>
        <v/>
      </c>
      <c r="M12" s="89" t="str">
        <f t="shared" si="0"/>
        <v/>
      </c>
      <c r="N12" s="89" t="str">
        <f t="shared" si="1"/>
        <v/>
      </c>
      <c r="O12" s="89"/>
      <c r="P12" s="89"/>
      <c r="Q12" s="183"/>
      <c r="R12" s="145"/>
      <c r="S12" s="185"/>
      <c r="T12" s="76"/>
      <c r="V12" s="187"/>
      <c r="W12" s="187"/>
      <c r="X12" s="187"/>
      <c r="Y12" s="187"/>
      <c r="Z12" s="187"/>
      <c r="AG12" s="77" t="s">
        <v>216</v>
      </c>
    </row>
    <row r="13" spans="1:34" ht="45" customHeight="1">
      <c r="E13" s="155"/>
      <c r="F13" s="246"/>
      <c r="G13" s="270"/>
      <c r="H13" s="163">
        <v>2.5</v>
      </c>
      <c r="I13" s="164" t="s">
        <v>22</v>
      </c>
      <c r="J13" s="165">
        <v>1</v>
      </c>
      <c r="K13" s="51"/>
      <c r="L13" s="88" t="str">
        <f t="shared" si="2"/>
        <v/>
      </c>
      <c r="M13" s="89" t="str">
        <f t="shared" si="0"/>
        <v/>
      </c>
      <c r="N13" s="89" t="str">
        <f t="shared" si="1"/>
        <v/>
      </c>
      <c r="O13" s="89"/>
      <c r="P13" s="89"/>
      <c r="Q13" s="183"/>
      <c r="R13" s="145"/>
      <c r="S13" s="185"/>
      <c r="T13" s="76"/>
      <c r="V13" s="187"/>
      <c r="W13" s="187"/>
      <c r="X13" s="187"/>
      <c r="Y13" s="187"/>
      <c r="Z13" s="187"/>
      <c r="AG13" s="77" t="s">
        <v>217</v>
      </c>
    </row>
    <row r="14" spans="1:34" ht="78" customHeight="1">
      <c r="E14" s="155"/>
      <c r="F14" s="166" t="s">
        <v>123</v>
      </c>
      <c r="G14" s="167" t="s">
        <v>173</v>
      </c>
      <c r="H14" s="168">
        <v>3</v>
      </c>
      <c r="I14" s="157" t="s">
        <v>124</v>
      </c>
      <c r="J14" s="159">
        <v>1</v>
      </c>
      <c r="K14" s="51"/>
      <c r="L14" s="88" t="str">
        <f t="shared" si="2"/>
        <v/>
      </c>
      <c r="M14" s="89" t="str">
        <f t="shared" si="0"/>
        <v/>
      </c>
      <c r="N14" s="89" t="str">
        <f t="shared" si="1"/>
        <v/>
      </c>
      <c r="O14" s="89"/>
      <c r="P14" s="89"/>
      <c r="Q14" s="183"/>
      <c r="R14" s="145"/>
      <c r="S14" s="185"/>
      <c r="T14" s="76"/>
      <c r="V14" s="187"/>
      <c r="W14" s="187"/>
      <c r="X14" s="187"/>
      <c r="Y14" s="187"/>
      <c r="Z14" s="187"/>
      <c r="AG14" s="77" t="s">
        <v>218</v>
      </c>
    </row>
    <row r="15" spans="1:34" ht="45" customHeight="1">
      <c r="E15" s="155"/>
      <c r="F15" s="257" t="s">
        <v>39</v>
      </c>
      <c r="G15" s="247" t="s">
        <v>45</v>
      </c>
      <c r="H15" s="169">
        <v>4.0999999999999996</v>
      </c>
      <c r="I15" s="157" t="s">
        <v>174</v>
      </c>
      <c r="J15" s="159">
        <v>1</v>
      </c>
      <c r="K15" s="51"/>
      <c r="L15" s="88" t="str">
        <f t="shared" si="2"/>
        <v/>
      </c>
      <c r="M15" s="89" t="str">
        <f t="shared" si="0"/>
        <v/>
      </c>
      <c r="N15" s="89" t="str">
        <f t="shared" si="1"/>
        <v/>
      </c>
      <c r="O15" s="89"/>
      <c r="P15" s="89"/>
      <c r="Q15" s="183"/>
      <c r="R15" s="145"/>
      <c r="S15" s="185"/>
      <c r="T15" s="76"/>
      <c r="V15" s="187"/>
      <c r="W15" s="187"/>
      <c r="X15" s="187"/>
      <c r="Y15" s="187"/>
      <c r="Z15" s="187"/>
    </row>
    <row r="16" spans="1:34" ht="45" customHeight="1">
      <c r="E16" s="155"/>
      <c r="F16" s="258"/>
      <c r="G16" s="256"/>
      <c r="H16" s="169">
        <v>4.2</v>
      </c>
      <c r="I16" s="157" t="s">
        <v>175</v>
      </c>
      <c r="J16" s="159">
        <v>1</v>
      </c>
      <c r="K16" s="51"/>
      <c r="L16" s="88" t="str">
        <f t="shared" si="2"/>
        <v/>
      </c>
      <c r="M16" s="89" t="str">
        <f t="shared" si="0"/>
        <v/>
      </c>
      <c r="N16" s="89" t="str">
        <f t="shared" si="1"/>
        <v/>
      </c>
      <c r="O16" s="89"/>
      <c r="P16" s="89"/>
      <c r="Q16" s="183"/>
      <c r="R16" s="145"/>
      <c r="S16" s="185"/>
      <c r="T16" s="76"/>
      <c r="V16" s="187"/>
      <c r="W16" s="187"/>
      <c r="X16" s="187"/>
      <c r="Y16" s="187"/>
      <c r="Z16" s="187"/>
    </row>
    <row r="17" spans="1:26" ht="45" customHeight="1">
      <c r="E17" s="155"/>
      <c r="F17" s="260"/>
      <c r="G17" s="272"/>
      <c r="H17" s="169">
        <v>4.3</v>
      </c>
      <c r="I17" s="157" t="s">
        <v>127</v>
      </c>
      <c r="J17" s="159">
        <v>1</v>
      </c>
      <c r="K17" s="51"/>
      <c r="L17" s="88" t="str">
        <f t="shared" si="2"/>
        <v/>
      </c>
      <c r="M17" s="89" t="str">
        <f t="shared" si="0"/>
        <v/>
      </c>
      <c r="N17" s="89" t="str">
        <f t="shared" si="1"/>
        <v/>
      </c>
      <c r="O17" s="89"/>
      <c r="P17" s="89"/>
      <c r="Q17" s="183"/>
      <c r="R17" s="145"/>
      <c r="S17" s="185"/>
      <c r="T17" s="76"/>
      <c r="V17" s="187"/>
      <c r="W17" s="187"/>
      <c r="X17" s="187"/>
      <c r="Y17" s="187"/>
      <c r="Z17" s="187"/>
    </row>
    <row r="18" spans="1:26" ht="45" customHeight="1">
      <c r="E18" s="155"/>
      <c r="F18" s="246" t="s">
        <v>38</v>
      </c>
      <c r="G18" s="270" t="s">
        <v>46</v>
      </c>
      <c r="H18" s="169">
        <v>5.0999999999999996</v>
      </c>
      <c r="I18" s="157" t="s">
        <v>147</v>
      </c>
      <c r="J18" s="170" t="s">
        <v>230</v>
      </c>
      <c r="K18" s="50"/>
      <c r="L18" s="88"/>
      <c r="M18" s="89" t="str">
        <f t="shared" si="0"/>
        <v/>
      </c>
      <c r="N18" s="89" t="str">
        <f t="shared" si="1"/>
        <v/>
      </c>
      <c r="O18" s="89"/>
      <c r="P18" s="89"/>
      <c r="Q18" s="183"/>
      <c r="R18" s="145"/>
      <c r="S18" s="185"/>
      <c r="T18" s="76"/>
      <c r="V18" s="187"/>
      <c r="W18" s="187"/>
      <c r="X18" s="187"/>
      <c r="Y18" s="187"/>
      <c r="Z18" s="187"/>
    </row>
    <row r="19" spans="1:26" ht="45" customHeight="1">
      <c r="E19" s="155"/>
      <c r="F19" s="246"/>
      <c r="G19" s="270"/>
      <c r="H19" s="169">
        <v>5.2</v>
      </c>
      <c r="I19" s="157" t="s">
        <v>148</v>
      </c>
      <c r="J19" s="159">
        <v>1</v>
      </c>
      <c r="K19" s="51"/>
      <c r="L19" s="88" t="str">
        <f>IF(AND(K19&gt;0,$K$18&lt;&gt;$AH$6),"!","")</f>
        <v/>
      </c>
      <c r="M19" s="89" t="str">
        <f t="shared" si="0"/>
        <v/>
      </c>
      <c r="N19" s="89" t="str">
        <f t="shared" si="1"/>
        <v/>
      </c>
      <c r="O19" s="89"/>
      <c r="P19" s="89"/>
      <c r="Q19" s="183"/>
      <c r="R19" s="145"/>
      <c r="S19" s="185"/>
      <c r="T19" s="76"/>
      <c r="V19" s="187"/>
      <c r="W19" s="187"/>
      <c r="X19" s="187"/>
      <c r="Y19" s="187"/>
      <c r="Z19" s="187"/>
    </row>
    <row r="20" spans="1:26" ht="45" customHeight="1">
      <c r="E20" s="155"/>
      <c r="F20" s="257" t="s">
        <v>223</v>
      </c>
      <c r="G20" s="247" t="s">
        <v>111</v>
      </c>
      <c r="H20" s="169">
        <v>6.1</v>
      </c>
      <c r="I20" s="157" t="s">
        <v>149</v>
      </c>
      <c r="J20" s="170" t="s">
        <v>230</v>
      </c>
      <c r="K20" s="50"/>
      <c r="L20" s="88"/>
      <c r="M20" s="89" t="str">
        <f t="shared" si="0"/>
        <v/>
      </c>
      <c r="N20" s="89" t="str">
        <f t="shared" si="1"/>
        <v/>
      </c>
      <c r="O20" s="89"/>
      <c r="P20" s="89"/>
      <c r="Q20" s="183"/>
      <c r="R20" s="145"/>
      <c r="S20" s="185"/>
      <c r="T20" s="76"/>
      <c r="V20" s="187"/>
      <c r="W20" s="187"/>
      <c r="X20" s="187"/>
      <c r="Y20" s="187"/>
      <c r="Z20" s="187"/>
    </row>
    <row r="21" spans="1:26" ht="45" customHeight="1">
      <c r="E21" s="155"/>
      <c r="F21" s="258"/>
      <c r="G21" s="256"/>
      <c r="H21" s="169">
        <v>6.2</v>
      </c>
      <c r="I21" s="157" t="s">
        <v>150</v>
      </c>
      <c r="J21" s="171">
        <v>1</v>
      </c>
      <c r="K21" s="52"/>
      <c r="L21" s="88" t="str">
        <f>IF(AND(K21&gt;0,$K$20&lt;&gt;$AH$6),"!","")</f>
        <v/>
      </c>
      <c r="M21" s="89" t="str">
        <f t="shared" si="0"/>
        <v/>
      </c>
      <c r="N21" s="89" t="str">
        <f t="shared" si="1"/>
        <v/>
      </c>
      <c r="O21" s="89"/>
      <c r="P21" s="89"/>
      <c r="Q21" s="183"/>
      <c r="R21" s="145"/>
      <c r="S21" s="185"/>
      <c r="T21" s="76"/>
      <c r="V21" s="187"/>
      <c r="W21" s="187"/>
      <c r="X21" s="187"/>
      <c r="Y21" s="187"/>
      <c r="Z21" s="187"/>
    </row>
    <row r="22" spans="1:26" ht="45" customHeight="1">
      <c r="E22" s="155"/>
      <c r="F22" s="261"/>
      <c r="G22" s="248"/>
      <c r="H22" s="169">
        <v>6.3</v>
      </c>
      <c r="I22" s="157" t="s">
        <v>224</v>
      </c>
      <c r="J22" s="171">
        <v>1</v>
      </c>
      <c r="K22" s="52"/>
      <c r="L22" s="88" t="str">
        <f>IF(AND(K22&gt;0,$K$20&lt;&gt;$AH$6),"!","")</f>
        <v/>
      </c>
      <c r="M22" s="89" t="str">
        <f t="shared" si="0"/>
        <v/>
      </c>
      <c r="N22" s="89" t="str">
        <f t="shared" si="1"/>
        <v/>
      </c>
      <c r="O22" s="89"/>
      <c r="P22" s="89"/>
      <c r="Q22" s="183"/>
      <c r="R22" s="145"/>
      <c r="S22" s="185"/>
      <c r="T22" s="76"/>
      <c r="V22" s="187"/>
      <c r="W22" s="187"/>
      <c r="X22" s="187"/>
      <c r="Y22" s="187"/>
      <c r="Z22" s="187"/>
    </row>
    <row r="23" spans="1:26" ht="45" customHeight="1">
      <c r="E23" s="155"/>
      <c r="F23" s="253" t="s">
        <v>40</v>
      </c>
      <c r="G23" s="273" t="s">
        <v>233</v>
      </c>
      <c r="H23" s="172" t="s">
        <v>231</v>
      </c>
      <c r="I23" s="173" t="s">
        <v>232</v>
      </c>
      <c r="J23" s="174">
        <f>IF(G23=I23,1,0)</f>
        <v>0</v>
      </c>
      <c r="K23" s="52"/>
      <c r="L23" s="88"/>
      <c r="M23" s="89" t="str">
        <f t="shared" si="0"/>
        <v/>
      </c>
      <c r="N23" s="89" t="str">
        <f t="shared" si="1"/>
        <v/>
      </c>
      <c r="O23" s="89"/>
      <c r="P23" s="89"/>
      <c r="Q23" s="183"/>
      <c r="R23" s="145"/>
      <c r="S23" s="185"/>
      <c r="T23" s="76"/>
      <c r="V23" s="187"/>
      <c r="W23" s="187"/>
      <c r="X23" s="187"/>
      <c r="Y23" s="187"/>
      <c r="Z23" s="187"/>
    </row>
    <row r="24" spans="1:26" ht="45" customHeight="1">
      <c r="E24" s="155"/>
      <c r="F24" s="255"/>
      <c r="G24" s="274"/>
      <c r="H24" s="172" t="s">
        <v>234</v>
      </c>
      <c r="I24" s="173" t="s">
        <v>233</v>
      </c>
      <c r="J24" s="174">
        <f>IF(G23=I24,1,0)</f>
        <v>1</v>
      </c>
      <c r="K24" s="52"/>
      <c r="L24" s="88"/>
      <c r="M24" s="89" t="str">
        <f t="shared" si="0"/>
        <v/>
      </c>
      <c r="N24" s="89" t="str">
        <f t="shared" si="1"/>
        <v/>
      </c>
      <c r="O24" s="89"/>
      <c r="P24" s="89"/>
      <c r="Q24" s="183"/>
      <c r="R24" s="145"/>
      <c r="S24" s="186"/>
      <c r="T24" s="76"/>
      <c r="V24" s="187"/>
      <c r="W24" s="187"/>
      <c r="X24" s="187"/>
      <c r="Y24" s="187"/>
      <c r="Z24" s="187"/>
    </row>
    <row r="25" spans="1:26" ht="37.5" customHeight="1">
      <c r="E25" s="90"/>
      <c r="F25" s="90" t="s">
        <v>47</v>
      </c>
      <c r="G25" s="90"/>
      <c r="H25" s="91"/>
      <c r="I25" s="90"/>
      <c r="J25" s="91">
        <f>SUM(J8:J24)</f>
        <v>13</v>
      </c>
      <c r="K25" s="53">
        <f>SUM(K8:K24)</f>
        <v>0</v>
      </c>
      <c r="L25" s="88"/>
      <c r="M25" s="92">
        <f>SUM(M8:M24)</f>
        <v>0</v>
      </c>
      <c r="N25" s="92">
        <f>SUM(N8:N24)</f>
        <v>0</v>
      </c>
      <c r="O25" s="42"/>
      <c r="P25" s="42"/>
      <c r="Q25" s="42"/>
      <c r="R25" s="75"/>
      <c r="S25" s="105"/>
      <c r="T25" s="76"/>
    </row>
    <row r="26" spans="1:26" ht="45" customHeight="1">
      <c r="E26" s="77"/>
      <c r="F26" s="93"/>
      <c r="G26" s="95"/>
      <c r="H26" s="94"/>
      <c r="I26" s="95"/>
      <c r="J26" s="96"/>
      <c r="K26" s="54"/>
      <c r="L26" s="88"/>
      <c r="M26" s="97"/>
      <c r="R26" s="145"/>
      <c r="T26" s="76"/>
    </row>
    <row r="27" spans="1:26" ht="45" customHeight="1">
      <c r="E27" s="45"/>
      <c r="F27" s="245" t="s">
        <v>1</v>
      </c>
      <c r="G27" s="245"/>
      <c r="H27" s="245"/>
      <c r="I27" s="245"/>
      <c r="J27" s="45">
        <f>23-SUM(A28:A48)</f>
        <v>23</v>
      </c>
      <c r="K27" s="55"/>
      <c r="L27" s="88"/>
      <c r="M27" s="45"/>
      <c r="N27" s="45"/>
      <c r="O27" s="45"/>
      <c r="P27" s="45"/>
      <c r="Q27" s="45"/>
      <c r="R27" s="148"/>
      <c r="S27" s="125"/>
      <c r="T27" s="98"/>
      <c r="V27" s="177"/>
      <c r="W27" s="177"/>
      <c r="X27" s="177"/>
      <c r="Y27" s="177"/>
      <c r="Z27" s="177"/>
    </row>
    <row r="28" spans="1:26" ht="45" customHeight="1">
      <c r="A28" s="139">
        <f>IF($B$28=TRUE,1,0)</f>
        <v>0</v>
      </c>
      <c r="B28" s="67" t="b">
        <v>0</v>
      </c>
      <c r="C28" s="67"/>
      <c r="D28" s="67"/>
      <c r="E28" s="155"/>
      <c r="F28" s="246" t="s">
        <v>128</v>
      </c>
      <c r="G28" s="270" t="s">
        <v>67</v>
      </c>
      <c r="H28" s="165">
        <v>8.1</v>
      </c>
      <c r="I28" s="188" t="s">
        <v>23</v>
      </c>
      <c r="J28" s="165">
        <f>IF($B$28=FALSE,1,0)</f>
        <v>1</v>
      </c>
      <c r="K28" s="56"/>
      <c r="L28" s="88"/>
      <c r="M28" s="89" t="str">
        <f t="shared" ref="M28:M48" si="3">IF(OR(Q28=$AG$6,Q28=$AG$7),K28,"")</f>
        <v/>
      </c>
      <c r="N28" s="89" t="str">
        <f t="shared" ref="N28:N48" si="4">IF(Q28=$AG$8,K28,"")</f>
        <v/>
      </c>
      <c r="O28" s="89"/>
      <c r="P28" s="89"/>
      <c r="Q28" s="183"/>
      <c r="R28" s="145"/>
      <c r="S28" s="184"/>
      <c r="T28" s="76"/>
      <c r="V28" s="176"/>
      <c r="W28" s="176"/>
      <c r="X28" s="176"/>
      <c r="Y28" s="176"/>
      <c r="Z28" s="176"/>
    </row>
    <row r="29" spans="1:26" ht="45" customHeight="1">
      <c r="A29" s="139">
        <f>IF($B$29=TRUE,2,0)</f>
        <v>0</v>
      </c>
      <c r="B29" s="67" t="b">
        <v>0</v>
      </c>
      <c r="C29" s="67"/>
      <c r="D29" s="67"/>
      <c r="E29" s="155"/>
      <c r="F29" s="246"/>
      <c r="G29" s="270"/>
      <c r="H29" s="169">
        <v>8.1999999999999993</v>
      </c>
      <c r="I29" s="189" t="s">
        <v>177</v>
      </c>
      <c r="J29" s="190">
        <f>IF($B$29=FALSE,2,0)</f>
        <v>2</v>
      </c>
      <c r="K29" s="56"/>
      <c r="L29" s="88"/>
      <c r="M29" s="89" t="str">
        <f t="shared" si="3"/>
        <v/>
      </c>
      <c r="N29" s="89" t="str">
        <f t="shared" si="4"/>
        <v/>
      </c>
      <c r="O29" s="89"/>
      <c r="P29" s="89"/>
      <c r="Q29" s="183"/>
      <c r="R29" s="145"/>
      <c r="S29" s="185"/>
      <c r="T29" s="76"/>
      <c r="V29" s="176"/>
      <c r="W29" s="176"/>
      <c r="X29" s="176"/>
      <c r="Y29" s="176"/>
      <c r="Z29" s="176"/>
    </row>
    <row r="30" spans="1:26" ht="45" customHeight="1">
      <c r="A30" s="139">
        <f>IF($B$30=TRUE,1,0)</f>
        <v>0</v>
      </c>
      <c r="B30" s="67" t="b">
        <v>0</v>
      </c>
      <c r="C30" s="67"/>
      <c r="D30" s="67"/>
      <c r="E30" s="155"/>
      <c r="F30" s="246"/>
      <c r="G30" s="270"/>
      <c r="H30" s="169">
        <v>8.3000000000000007</v>
      </c>
      <c r="I30" s="189" t="s">
        <v>113</v>
      </c>
      <c r="J30" s="190">
        <f>IF($B$30=FALSE,1,0)</f>
        <v>1</v>
      </c>
      <c r="K30" s="56"/>
      <c r="L30" s="88"/>
      <c r="M30" s="89" t="str">
        <f t="shared" si="3"/>
        <v/>
      </c>
      <c r="N30" s="89" t="str">
        <f t="shared" si="4"/>
        <v/>
      </c>
      <c r="O30" s="89"/>
      <c r="P30" s="89"/>
      <c r="Q30" s="183"/>
      <c r="R30" s="145"/>
      <c r="S30" s="185"/>
      <c r="T30" s="76"/>
      <c r="V30" s="176"/>
      <c r="W30" s="176"/>
      <c r="X30" s="176"/>
      <c r="Y30" s="176"/>
      <c r="Z30" s="176"/>
    </row>
    <row r="31" spans="1:26" ht="45" customHeight="1">
      <c r="A31" s="139">
        <f>IF($B$31=TRUE,1,0)</f>
        <v>0</v>
      </c>
      <c r="B31" s="67" t="b">
        <v>0</v>
      </c>
      <c r="C31" s="67"/>
      <c r="D31" s="67"/>
      <c r="E31" s="155"/>
      <c r="F31" s="246" t="s">
        <v>8</v>
      </c>
      <c r="G31" s="270" t="s">
        <v>68</v>
      </c>
      <c r="H31" s="169">
        <v>9.1</v>
      </c>
      <c r="I31" s="189" t="s">
        <v>35</v>
      </c>
      <c r="J31" s="159">
        <f>IF($B$31=FALSE,1,0)</f>
        <v>1</v>
      </c>
      <c r="K31" s="56"/>
      <c r="L31" s="88"/>
      <c r="M31" s="89" t="str">
        <f t="shared" si="3"/>
        <v/>
      </c>
      <c r="N31" s="89" t="str">
        <f t="shared" si="4"/>
        <v/>
      </c>
      <c r="O31" s="89"/>
      <c r="P31" s="89"/>
      <c r="Q31" s="183"/>
      <c r="R31" s="145"/>
      <c r="S31" s="185"/>
      <c r="T31" s="76"/>
      <c r="V31" s="176"/>
      <c r="W31" s="176"/>
      <c r="X31" s="176"/>
      <c r="Y31" s="176"/>
      <c r="Z31" s="176"/>
    </row>
    <row r="32" spans="1:26" ht="45" customHeight="1">
      <c r="A32" s="139">
        <f>IF($B$32=TRUE,1,0)</f>
        <v>0</v>
      </c>
      <c r="B32" s="67" t="b">
        <v>0</v>
      </c>
      <c r="C32" s="67"/>
      <c r="D32" s="67"/>
      <c r="E32" s="155"/>
      <c r="F32" s="246"/>
      <c r="G32" s="270"/>
      <c r="H32" s="169">
        <v>9.1999999999999993</v>
      </c>
      <c r="I32" s="189" t="s">
        <v>37</v>
      </c>
      <c r="J32" s="159">
        <f>IF($B$32=FALSE,1,0)</f>
        <v>1</v>
      </c>
      <c r="K32" s="56"/>
      <c r="L32" s="88"/>
      <c r="M32" s="89" t="str">
        <f t="shared" si="3"/>
        <v/>
      </c>
      <c r="N32" s="89" t="str">
        <f t="shared" si="4"/>
        <v/>
      </c>
      <c r="O32" s="89"/>
      <c r="P32" s="89"/>
      <c r="Q32" s="183"/>
      <c r="R32" s="145"/>
      <c r="S32" s="185"/>
      <c r="T32" s="76"/>
      <c r="V32" s="176"/>
      <c r="W32" s="176"/>
      <c r="X32" s="176"/>
      <c r="Y32" s="176"/>
      <c r="Z32" s="176"/>
    </row>
    <row r="33" spans="1:26" ht="45" customHeight="1">
      <c r="A33" s="139">
        <f>IF($B$33=TRUE,1,0)</f>
        <v>0</v>
      </c>
      <c r="B33" s="67" t="b">
        <v>0</v>
      </c>
      <c r="C33" s="67"/>
      <c r="D33" s="67"/>
      <c r="E33" s="155"/>
      <c r="F33" s="246"/>
      <c r="G33" s="270"/>
      <c r="H33" s="169">
        <v>9.3000000000000007</v>
      </c>
      <c r="I33" s="189" t="s">
        <v>129</v>
      </c>
      <c r="J33" s="159">
        <f>IF($B$33=FALSE,1,0)</f>
        <v>1</v>
      </c>
      <c r="K33" s="56"/>
      <c r="L33" s="88"/>
      <c r="M33" s="89" t="str">
        <f t="shared" si="3"/>
        <v/>
      </c>
      <c r="N33" s="89" t="str">
        <f t="shared" si="4"/>
        <v/>
      </c>
      <c r="O33" s="89"/>
      <c r="P33" s="89"/>
      <c r="Q33" s="183"/>
      <c r="R33" s="145"/>
      <c r="S33" s="185"/>
      <c r="T33" s="76"/>
      <c r="V33" s="176"/>
      <c r="W33" s="176"/>
      <c r="X33" s="176"/>
      <c r="Y33" s="176"/>
      <c r="Z33" s="176"/>
    </row>
    <row r="34" spans="1:26" ht="45" customHeight="1">
      <c r="B34" s="67"/>
      <c r="C34" s="67"/>
      <c r="D34" s="67"/>
      <c r="E34" s="155"/>
      <c r="F34" s="246" t="s">
        <v>7</v>
      </c>
      <c r="G34" s="270" t="s">
        <v>69</v>
      </c>
      <c r="H34" s="169">
        <v>10.1</v>
      </c>
      <c r="I34" s="189" t="s">
        <v>31</v>
      </c>
      <c r="J34" s="170" t="s">
        <v>230</v>
      </c>
      <c r="K34" s="50"/>
      <c r="L34" s="88"/>
      <c r="M34" s="89" t="str">
        <f t="shared" si="3"/>
        <v/>
      </c>
      <c r="N34" s="89" t="str">
        <f t="shared" si="4"/>
        <v/>
      </c>
      <c r="O34" s="89"/>
      <c r="P34" s="89"/>
      <c r="Q34" s="183"/>
      <c r="R34" s="145"/>
      <c r="S34" s="185"/>
      <c r="T34" s="76"/>
      <c r="V34" s="176"/>
      <c r="W34" s="176"/>
      <c r="X34" s="176"/>
      <c r="Y34" s="176"/>
      <c r="Z34" s="176"/>
    </row>
    <row r="35" spans="1:26" ht="45" customHeight="1">
      <c r="A35" s="139">
        <f>IF($B$35=TRUE,1,0)</f>
        <v>0</v>
      </c>
      <c r="B35" s="67" t="b">
        <v>0</v>
      </c>
      <c r="C35" s="67"/>
      <c r="D35" s="67"/>
      <c r="E35" s="155"/>
      <c r="F35" s="246"/>
      <c r="G35" s="270"/>
      <c r="H35" s="169">
        <v>10.199999999999999</v>
      </c>
      <c r="I35" s="189" t="s">
        <v>24</v>
      </c>
      <c r="J35" s="159">
        <f>IF($B$35=FALSE,1,0)</f>
        <v>1</v>
      </c>
      <c r="K35" s="56"/>
      <c r="L35" s="88" t="str">
        <f>IF(AND(K35&gt;0,$K$34&lt;&gt;$AH$6),"!","")</f>
        <v/>
      </c>
      <c r="M35" s="89" t="str">
        <f t="shared" si="3"/>
        <v/>
      </c>
      <c r="N35" s="89" t="str">
        <f t="shared" si="4"/>
        <v/>
      </c>
      <c r="O35" s="89"/>
      <c r="P35" s="89"/>
      <c r="Q35" s="183"/>
      <c r="R35" s="145"/>
      <c r="S35" s="185"/>
      <c r="T35" s="76"/>
      <c r="V35" s="176"/>
      <c r="W35" s="176"/>
      <c r="X35" s="176"/>
      <c r="Y35" s="176"/>
      <c r="Z35" s="176"/>
    </row>
    <row r="36" spans="1:26" ht="45" customHeight="1">
      <c r="A36" s="139">
        <f>IF($B$36=TRUE,1,0)</f>
        <v>0</v>
      </c>
      <c r="B36" s="67" t="b">
        <v>0</v>
      </c>
      <c r="C36" s="67"/>
      <c r="D36" s="67"/>
      <c r="E36" s="155"/>
      <c r="F36" s="246"/>
      <c r="G36" s="270"/>
      <c r="H36" s="169">
        <v>10.3</v>
      </c>
      <c r="I36" s="189" t="s">
        <v>42</v>
      </c>
      <c r="J36" s="159">
        <f>IF($B$36=FALSE,1,0)</f>
        <v>1</v>
      </c>
      <c r="K36" s="56"/>
      <c r="L36" s="88" t="str">
        <f>IF(AND(K36&gt;0,$K$34&lt;&gt;$AH$6),"!","")</f>
        <v/>
      </c>
      <c r="M36" s="89" t="str">
        <f t="shared" si="3"/>
        <v/>
      </c>
      <c r="N36" s="89" t="str">
        <f t="shared" si="4"/>
        <v/>
      </c>
      <c r="O36" s="89"/>
      <c r="P36" s="89"/>
      <c r="Q36" s="183"/>
      <c r="R36" s="145"/>
      <c r="S36" s="185"/>
      <c r="T36" s="76"/>
      <c r="V36" s="176"/>
      <c r="W36" s="176"/>
      <c r="X36" s="176"/>
      <c r="Y36" s="176"/>
      <c r="Z36" s="176"/>
    </row>
    <row r="37" spans="1:26" ht="45" customHeight="1">
      <c r="A37" s="139">
        <f>IF($B$37=TRUE,1,0)</f>
        <v>0</v>
      </c>
      <c r="B37" s="67" t="b">
        <v>0</v>
      </c>
      <c r="C37" s="67"/>
      <c r="D37" s="67"/>
      <c r="E37" s="155"/>
      <c r="F37" s="246"/>
      <c r="G37" s="270"/>
      <c r="H37" s="169">
        <v>10.4</v>
      </c>
      <c r="I37" s="189" t="s">
        <v>176</v>
      </c>
      <c r="J37" s="159">
        <f>IF($B$37=FALSE,1,0)</f>
        <v>1</v>
      </c>
      <c r="K37" s="56"/>
      <c r="L37" s="88" t="str">
        <f>IF(AND(K37&gt;0,$K$34&lt;&gt;$AH$6),"!","")</f>
        <v/>
      </c>
      <c r="M37" s="89" t="str">
        <f t="shared" si="3"/>
        <v/>
      </c>
      <c r="N37" s="89" t="str">
        <f t="shared" si="4"/>
        <v/>
      </c>
      <c r="O37" s="89"/>
      <c r="P37" s="89"/>
      <c r="Q37" s="183"/>
      <c r="R37" s="145"/>
      <c r="S37" s="185"/>
      <c r="T37" s="76"/>
      <c r="V37" s="176"/>
      <c r="W37" s="176"/>
      <c r="X37" s="176"/>
      <c r="Y37" s="176"/>
      <c r="Z37" s="176"/>
    </row>
    <row r="38" spans="1:26" ht="45" customHeight="1">
      <c r="A38" s="139"/>
      <c r="B38" s="67"/>
      <c r="C38" s="67"/>
      <c r="D38" s="67"/>
      <c r="E38" s="155"/>
      <c r="F38" s="246" t="s">
        <v>19</v>
      </c>
      <c r="G38" s="270" t="s">
        <v>70</v>
      </c>
      <c r="H38" s="169">
        <v>11.1</v>
      </c>
      <c r="I38" s="189" t="s">
        <v>25</v>
      </c>
      <c r="J38" s="170" t="s">
        <v>230</v>
      </c>
      <c r="K38" s="50"/>
      <c r="L38" s="88"/>
      <c r="M38" s="89" t="str">
        <f t="shared" si="3"/>
        <v/>
      </c>
      <c r="N38" s="89" t="str">
        <f t="shared" si="4"/>
        <v/>
      </c>
      <c r="O38" s="89"/>
      <c r="P38" s="89"/>
      <c r="Q38" s="183"/>
      <c r="R38" s="145"/>
      <c r="S38" s="185"/>
      <c r="T38" s="76"/>
      <c r="V38" s="176"/>
      <c r="W38" s="176"/>
      <c r="X38" s="176"/>
      <c r="Y38" s="176"/>
      <c r="Z38" s="176"/>
    </row>
    <row r="39" spans="1:26" ht="45" customHeight="1">
      <c r="A39" s="139">
        <f>IF($B$39=TRUE,2,0)</f>
        <v>0</v>
      </c>
      <c r="B39" s="67" t="b">
        <v>0</v>
      </c>
      <c r="C39" s="67"/>
      <c r="D39" s="67"/>
      <c r="E39" s="155"/>
      <c r="F39" s="246"/>
      <c r="G39" s="270"/>
      <c r="H39" s="169">
        <v>11.2</v>
      </c>
      <c r="I39" s="189" t="s">
        <v>26</v>
      </c>
      <c r="J39" s="159">
        <f>IF($B$39=FALSE,2,0)</f>
        <v>2</v>
      </c>
      <c r="K39" s="56"/>
      <c r="L39" s="88" t="str">
        <f>IF(AND(K39&gt;0,$K$38&lt;&gt;$AH$6),"!","")</f>
        <v/>
      </c>
      <c r="M39" s="89" t="str">
        <f t="shared" si="3"/>
        <v/>
      </c>
      <c r="N39" s="89" t="str">
        <f t="shared" si="4"/>
        <v/>
      </c>
      <c r="O39" s="89"/>
      <c r="P39" s="89"/>
      <c r="Q39" s="183"/>
      <c r="R39" s="145"/>
      <c r="S39" s="185"/>
      <c r="T39" s="76"/>
      <c r="V39" s="176"/>
      <c r="W39" s="176"/>
      <c r="X39" s="176"/>
      <c r="Y39" s="176"/>
      <c r="Z39" s="176"/>
    </row>
    <row r="40" spans="1:26" ht="45" customHeight="1">
      <c r="A40" s="139">
        <f>IF($B$40=TRUE,1,0)</f>
        <v>0</v>
      </c>
      <c r="B40" s="67" t="b">
        <v>0</v>
      </c>
      <c r="C40" s="67"/>
      <c r="D40" s="67"/>
      <c r="E40" s="155"/>
      <c r="F40" s="246"/>
      <c r="G40" s="270"/>
      <c r="H40" s="169">
        <v>11.3</v>
      </c>
      <c r="I40" s="189" t="s">
        <v>27</v>
      </c>
      <c r="J40" s="159">
        <f>IF($B$40=FALSE,1,0)</f>
        <v>1</v>
      </c>
      <c r="K40" s="56"/>
      <c r="L40" s="88" t="str">
        <f>IF(AND(K40&gt;0,$K$38&lt;&gt;$AH$6),"!","")</f>
        <v/>
      </c>
      <c r="M40" s="89" t="str">
        <f t="shared" si="3"/>
        <v/>
      </c>
      <c r="N40" s="89" t="str">
        <f t="shared" si="4"/>
        <v/>
      </c>
      <c r="O40" s="89"/>
      <c r="P40" s="89"/>
      <c r="Q40" s="183"/>
      <c r="R40" s="145"/>
      <c r="S40" s="185"/>
      <c r="T40" s="76"/>
      <c r="V40" s="187"/>
      <c r="W40" s="187"/>
      <c r="X40" s="187"/>
      <c r="Y40" s="187"/>
      <c r="Z40" s="187"/>
    </row>
    <row r="41" spans="1:26" ht="45" customHeight="1">
      <c r="A41" s="139">
        <f>IF($B$41=TRUE,2,0)</f>
        <v>0</v>
      </c>
      <c r="B41" s="67" t="b">
        <v>0</v>
      </c>
      <c r="C41" s="67"/>
      <c r="D41" s="67"/>
      <c r="E41" s="155"/>
      <c r="F41" s="257" t="s">
        <v>130</v>
      </c>
      <c r="G41" s="247" t="s">
        <v>71</v>
      </c>
      <c r="H41" s="169">
        <v>12.1</v>
      </c>
      <c r="I41" s="189" t="s">
        <v>178</v>
      </c>
      <c r="J41" s="159">
        <f>IF($B$41=FALSE,2,0)</f>
        <v>2</v>
      </c>
      <c r="K41" s="56"/>
      <c r="L41" s="88"/>
      <c r="M41" s="89" t="str">
        <f t="shared" si="3"/>
        <v/>
      </c>
      <c r="N41" s="89" t="str">
        <f t="shared" si="4"/>
        <v/>
      </c>
      <c r="O41" s="89"/>
      <c r="P41" s="89"/>
      <c r="Q41" s="183"/>
      <c r="R41" s="145"/>
      <c r="S41" s="185"/>
      <c r="T41" s="76"/>
      <c r="V41" s="187"/>
      <c r="W41" s="187"/>
      <c r="X41" s="187"/>
      <c r="Y41" s="187"/>
      <c r="Z41" s="187"/>
    </row>
    <row r="42" spans="1:26" ht="45" customHeight="1">
      <c r="A42" s="139">
        <f>IF($B$42=TRUE,2,0)</f>
        <v>0</v>
      </c>
      <c r="B42" s="67" t="b">
        <v>0</v>
      </c>
      <c r="C42" s="67"/>
      <c r="D42" s="67"/>
      <c r="E42" s="155"/>
      <c r="F42" s="258"/>
      <c r="G42" s="256"/>
      <c r="H42" s="169">
        <v>12.2</v>
      </c>
      <c r="I42" s="189" t="s">
        <v>179</v>
      </c>
      <c r="J42" s="159">
        <f>IF($B$42=FALSE,2,0)</f>
        <v>2</v>
      </c>
      <c r="K42" s="56"/>
      <c r="L42" s="88"/>
      <c r="M42" s="89" t="str">
        <f t="shared" si="3"/>
        <v/>
      </c>
      <c r="N42" s="89" t="str">
        <f t="shared" si="4"/>
        <v/>
      </c>
      <c r="O42" s="89"/>
      <c r="P42" s="89"/>
      <c r="Q42" s="183"/>
      <c r="R42" s="145"/>
      <c r="S42" s="185"/>
      <c r="T42" s="76"/>
      <c r="V42" s="187"/>
      <c r="W42" s="187"/>
      <c r="X42" s="187"/>
      <c r="Y42" s="187"/>
      <c r="Z42" s="187"/>
    </row>
    <row r="43" spans="1:26" ht="45" customHeight="1">
      <c r="A43" s="139">
        <f>IF($B$43=TRUE,2,0)</f>
        <v>0</v>
      </c>
      <c r="B43" s="67" t="b">
        <v>0</v>
      </c>
      <c r="C43" s="67"/>
      <c r="D43" s="67"/>
      <c r="E43" s="155"/>
      <c r="F43" s="260"/>
      <c r="G43" s="272"/>
      <c r="H43" s="169">
        <v>12.3</v>
      </c>
      <c r="I43" s="189" t="s">
        <v>151</v>
      </c>
      <c r="J43" s="159">
        <f>IF($B$43=FALSE,2,0)</f>
        <v>2</v>
      </c>
      <c r="K43" s="56"/>
      <c r="L43" s="88"/>
      <c r="M43" s="89" t="str">
        <f t="shared" si="3"/>
        <v/>
      </c>
      <c r="N43" s="89" t="str">
        <f t="shared" si="4"/>
        <v/>
      </c>
      <c r="O43" s="89"/>
      <c r="P43" s="89"/>
      <c r="Q43" s="183"/>
      <c r="R43" s="145"/>
      <c r="S43" s="185"/>
      <c r="T43" s="76"/>
      <c r="V43" s="187"/>
      <c r="W43" s="187"/>
      <c r="X43" s="187"/>
      <c r="Y43" s="187"/>
      <c r="Z43" s="187"/>
    </row>
    <row r="44" spans="1:26" ht="45" customHeight="1">
      <c r="B44" s="67"/>
      <c r="C44" s="67"/>
      <c r="D44" s="67"/>
      <c r="E44" s="155"/>
      <c r="F44" s="246" t="s">
        <v>9</v>
      </c>
      <c r="G44" s="270" t="s">
        <v>72</v>
      </c>
      <c r="H44" s="169">
        <v>13.1</v>
      </c>
      <c r="I44" s="189" t="s">
        <v>9</v>
      </c>
      <c r="J44" s="159">
        <v>1</v>
      </c>
      <c r="K44" s="56"/>
      <c r="L44" s="88"/>
      <c r="M44" s="89" t="str">
        <f t="shared" si="3"/>
        <v/>
      </c>
      <c r="N44" s="89" t="str">
        <f t="shared" si="4"/>
        <v/>
      </c>
      <c r="O44" s="89"/>
      <c r="P44" s="89"/>
      <c r="Q44" s="183"/>
      <c r="R44" s="145"/>
      <c r="S44" s="185"/>
      <c r="T44" s="76"/>
      <c r="V44" s="193"/>
      <c r="W44" s="193"/>
      <c r="X44" s="193"/>
      <c r="Y44" s="193"/>
      <c r="Z44" s="193"/>
    </row>
    <row r="45" spans="1:26" ht="45" customHeight="1">
      <c r="A45" s="139">
        <f>IF(B45=TRUE,1,0)</f>
        <v>0</v>
      </c>
      <c r="B45" s="67" t="b">
        <v>0</v>
      </c>
      <c r="C45" s="67"/>
      <c r="D45" s="67"/>
      <c r="E45" s="155"/>
      <c r="F45" s="257"/>
      <c r="G45" s="247"/>
      <c r="H45" s="169">
        <v>13.2</v>
      </c>
      <c r="I45" s="189" t="s">
        <v>36</v>
      </c>
      <c r="J45" s="159">
        <f>IF(B45=FALSE,1,0)</f>
        <v>1</v>
      </c>
      <c r="K45" s="56"/>
      <c r="L45" s="88"/>
      <c r="M45" s="89" t="str">
        <f t="shared" si="3"/>
        <v/>
      </c>
      <c r="N45" s="89" t="str">
        <f t="shared" si="4"/>
        <v/>
      </c>
      <c r="O45" s="89"/>
      <c r="P45" s="89"/>
      <c r="Q45" s="183"/>
      <c r="R45" s="145"/>
      <c r="S45" s="185"/>
      <c r="T45" s="76"/>
      <c r="V45" s="187"/>
      <c r="W45" s="187"/>
      <c r="X45" s="187"/>
      <c r="Y45" s="187"/>
      <c r="Z45" s="187"/>
    </row>
    <row r="46" spans="1:26" ht="45" customHeight="1">
      <c r="E46" s="155"/>
      <c r="F46" s="257" t="s">
        <v>132</v>
      </c>
      <c r="G46" s="271" t="s">
        <v>165</v>
      </c>
      <c r="H46" s="172" t="s">
        <v>152</v>
      </c>
      <c r="I46" s="173" t="s">
        <v>154</v>
      </c>
      <c r="J46" s="174">
        <f>IF(G46=I46,1,0)</f>
        <v>0</v>
      </c>
      <c r="K46" s="57"/>
      <c r="L46" s="88"/>
      <c r="M46" s="89" t="str">
        <f t="shared" si="3"/>
        <v/>
      </c>
      <c r="N46" s="89" t="str">
        <f t="shared" si="4"/>
        <v/>
      </c>
      <c r="O46" s="89"/>
      <c r="P46" s="89"/>
      <c r="Q46" s="183"/>
      <c r="R46" s="145"/>
      <c r="S46" s="185"/>
      <c r="T46" s="76"/>
      <c r="V46" s="187"/>
      <c r="W46" s="187"/>
      <c r="X46" s="187"/>
      <c r="Y46" s="187"/>
      <c r="Z46" s="187"/>
    </row>
    <row r="47" spans="1:26" ht="45" customHeight="1">
      <c r="E47" s="155"/>
      <c r="F47" s="260"/>
      <c r="G47" s="264"/>
      <c r="H47" s="172" t="s">
        <v>153</v>
      </c>
      <c r="I47" s="173" t="s">
        <v>165</v>
      </c>
      <c r="J47" s="174">
        <f>IF(G46=I47,1,0)</f>
        <v>1</v>
      </c>
      <c r="K47" s="56"/>
      <c r="L47" s="88"/>
      <c r="M47" s="89" t="str">
        <f t="shared" si="3"/>
        <v/>
      </c>
      <c r="N47" s="89" t="str">
        <f t="shared" si="4"/>
        <v/>
      </c>
      <c r="O47" s="89"/>
      <c r="P47" s="89"/>
      <c r="Q47" s="183"/>
      <c r="R47" s="145"/>
      <c r="S47" s="185"/>
      <c r="T47" s="76"/>
      <c r="V47" s="187"/>
      <c r="W47" s="187"/>
      <c r="X47" s="187"/>
      <c r="Y47" s="187"/>
      <c r="Z47" s="187"/>
    </row>
    <row r="48" spans="1:26" ht="45" customHeight="1">
      <c r="E48" s="155"/>
      <c r="F48" s="156" t="s">
        <v>131</v>
      </c>
      <c r="G48" s="181" t="s">
        <v>181</v>
      </c>
      <c r="H48" s="191">
        <v>15</v>
      </c>
      <c r="I48" s="173" t="s">
        <v>180</v>
      </c>
      <c r="J48" s="192">
        <v>1</v>
      </c>
      <c r="K48" s="56"/>
      <c r="L48" s="88"/>
      <c r="M48" s="89" t="str">
        <f t="shared" si="3"/>
        <v/>
      </c>
      <c r="N48" s="89" t="str">
        <f t="shared" si="4"/>
        <v/>
      </c>
      <c r="O48" s="89"/>
      <c r="P48" s="89"/>
      <c r="Q48" s="183"/>
      <c r="R48" s="145"/>
      <c r="S48" s="185"/>
      <c r="T48" s="76"/>
      <c r="V48" s="187"/>
      <c r="W48" s="187"/>
      <c r="X48" s="187"/>
      <c r="Y48" s="187"/>
      <c r="Z48" s="187"/>
    </row>
    <row r="49" spans="1:28" ht="45" customHeight="1">
      <c r="E49" s="90"/>
      <c r="F49" s="90" t="s">
        <v>47</v>
      </c>
      <c r="G49" s="90"/>
      <c r="H49" s="91"/>
      <c r="I49" s="90"/>
      <c r="J49" s="91">
        <f>SUM(J28:J48)</f>
        <v>23</v>
      </c>
      <c r="K49" s="53">
        <f>SUM(K28:K48)</f>
        <v>0</v>
      </c>
      <c r="L49" s="88"/>
      <c r="M49" s="92">
        <f t="shared" ref="M49:N49" si="5">SUM(M28:M48)</f>
        <v>0</v>
      </c>
      <c r="N49" s="92">
        <f t="shared" si="5"/>
        <v>0</v>
      </c>
      <c r="O49" s="42"/>
      <c r="P49" s="42"/>
      <c r="R49" s="145"/>
      <c r="S49" s="149"/>
      <c r="T49" s="76"/>
    </row>
    <row r="50" spans="1:28" ht="45" customHeight="1">
      <c r="F50" s="13"/>
      <c r="G50" s="13"/>
      <c r="H50" s="73"/>
      <c r="I50" s="13"/>
      <c r="J50" s="73"/>
      <c r="K50" s="59"/>
      <c r="L50" s="99"/>
      <c r="M50" s="73"/>
      <c r="N50" s="73"/>
      <c r="O50" s="73"/>
      <c r="P50" s="73"/>
      <c r="Q50" s="73"/>
      <c r="R50" s="145"/>
      <c r="S50" s="149"/>
      <c r="T50" s="76"/>
    </row>
    <row r="51" spans="1:28" ht="45" customHeight="1">
      <c r="E51" s="28"/>
      <c r="F51" s="245" t="s">
        <v>2</v>
      </c>
      <c r="G51" s="245"/>
      <c r="H51" s="245"/>
      <c r="I51" s="245"/>
      <c r="J51" s="28">
        <f>20-SUM(A52:A61)</f>
        <v>20</v>
      </c>
      <c r="K51" s="55"/>
      <c r="L51" s="100"/>
      <c r="M51" s="38"/>
      <c r="N51" s="38"/>
      <c r="O51" s="38"/>
      <c r="P51" s="38"/>
      <c r="Q51" s="38"/>
      <c r="R51" s="150"/>
      <c r="S51" s="38"/>
      <c r="T51" s="101"/>
      <c r="V51" s="177"/>
      <c r="W51" s="177"/>
      <c r="X51" s="177"/>
      <c r="Y51" s="177"/>
      <c r="Z51" s="177"/>
    </row>
    <row r="52" spans="1:28" ht="45" customHeight="1">
      <c r="E52" s="155"/>
      <c r="F52" s="258" t="s">
        <v>65</v>
      </c>
      <c r="G52" s="247" t="s">
        <v>235</v>
      </c>
      <c r="H52" s="189">
        <v>16.100000000000001</v>
      </c>
      <c r="I52" s="189" t="s">
        <v>66</v>
      </c>
      <c r="J52" s="170" t="s">
        <v>238</v>
      </c>
      <c r="K52" s="50"/>
      <c r="L52" s="102"/>
      <c r="M52" s="89" t="str">
        <f t="shared" ref="M52:M61" si="6">IF(OR(Q52=$AG$6,Q52=$AG$7),K52,"")</f>
        <v/>
      </c>
      <c r="N52" s="89" t="str">
        <f t="shared" ref="N52:N61" si="7">IF(Q52=$AG$8,K52,"")</f>
        <v/>
      </c>
      <c r="O52" s="89"/>
      <c r="P52" s="89"/>
      <c r="Q52" s="183"/>
      <c r="R52" s="151"/>
      <c r="S52" s="184"/>
      <c r="T52" s="76"/>
      <c r="V52" s="187"/>
      <c r="W52" s="187"/>
      <c r="X52" s="187"/>
      <c r="Y52" s="187"/>
      <c r="Z52" s="187"/>
      <c r="AB52" t="s">
        <v>155</v>
      </c>
    </row>
    <row r="53" spans="1:28" ht="45" customHeight="1">
      <c r="E53" s="155"/>
      <c r="F53" s="258"/>
      <c r="G53" s="256"/>
      <c r="H53" s="265">
        <v>16.2</v>
      </c>
      <c r="I53" s="189" t="s">
        <v>258</v>
      </c>
      <c r="J53" s="170">
        <v>5</v>
      </c>
      <c r="K53" s="58"/>
      <c r="L53" s="222" t="str">
        <f>IF(AND(K53&gt;0,$K$52&lt;&gt;$AH$6),"!","")</f>
        <v/>
      </c>
      <c r="M53" s="89" t="str">
        <f t="shared" si="6"/>
        <v/>
      </c>
      <c r="N53" s="89" t="str">
        <f t="shared" si="7"/>
        <v/>
      </c>
      <c r="O53" s="89"/>
      <c r="P53" s="89"/>
      <c r="Q53" s="183"/>
      <c r="R53" s="151"/>
      <c r="S53" s="185"/>
      <c r="T53" s="76"/>
      <c r="V53" s="187"/>
      <c r="W53" s="187"/>
      <c r="X53" s="187"/>
      <c r="Y53" s="187"/>
      <c r="Z53" s="187"/>
      <c r="AB53" t="s">
        <v>182</v>
      </c>
    </row>
    <row r="54" spans="1:28" ht="45" customHeight="1">
      <c r="A54" s="139">
        <f>IF(B54=TRUE,4,0)</f>
        <v>0</v>
      </c>
      <c r="B54" s="67" t="b">
        <v>0</v>
      </c>
      <c r="C54" s="67"/>
      <c r="D54" s="67"/>
      <c r="E54" s="155"/>
      <c r="F54" s="258"/>
      <c r="G54" s="256"/>
      <c r="H54" s="266"/>
      <c r="I54" s="194" t="s">
        <v>259</v>
      </c>
      <c r="J54" s="159">
        <f>IF(B54=FALSE,SUM(J56:J58),0)</f>
        <v>4</v>
      </c>
      <c r="K54" s="226">
        <f>SUM(K56:K58)</f>
        <v>0</v>
      </c>
      <c r="L54" s="222" t="str">
        <f t="shared" ref="L54:L61" si="8">IF(AND(K54&gt;0,$K$52&lt;&gt;$AH$6),"!","")</f>
        <v/>
      </c>
      <c r="M54" s="89" t="str">
        <f t="shared" si="6"/>
        <v/>
      </c>
      <c r="N54" s="89" t="str">
        <f t="shared" si="7"/>
        <v/>
      </c>
      <c r="O54" s="89"/>
      <c r="P54" s="89"/>
      <c r="Q54" s="183"/>
      <c r="R54" s="151"/>
      <c r="S54" s="185"/>
      <c r="T54" s="76"/>
      <c r="V54" s="187"/>
      <c r="W54" s="187"/>
      <c r="X54" s="187"/>
      <c r="Y54" s="187"/>
      <c r="Z54" s="187"/>
      <c r="AB54" t="s">
        <v>156</v>
      </c>
    </row>
    <row r="55" spans="1:28" ht="45" customHeight="1">
      <c r="A55" s="139"/>
      <c r="B55" s="67"/>
      <c r="C55" s="67"/>
      <c r="D55" s="67"/>
      <c r="E55" s="155"/>
      <c r="F55" s="258"/>
      <c r="G55" s="256"/>
      <c r="H55" s="266"/>
      <c r="I55" s="223" t="s">
        <v>266</v>
      </c>
      <c r="J55" s="170" t="s">
        <v>268</v>
      </c>
      <c r="K55" s="224"/>
      <c r="L55" s="222" t="str">
        <f>IF(AND(K55&gt;0,$K$52&lt;&gt;$AH$6),"!","")</f>
        <v/>
      </c>
      <c r="M55" s="89" t="str">
        <f t="shared" si="6"/>
        <v/>
      </c>
      <c r="N55" s="89" t="str">
        <f t="shared" si="7"/>
        <v/>
      </c>
      <c r="O55" s="89"/>
      <c r="P55" s="89"/>
      <c r="Q55" s="183"/>
      <c r="R55" s="151"/>
      <c r="S55" s="185"/>
      <c r="T55" s="76"/>
      <c r="V55" s="187"/>
      <c r="W55" s="187"/>
      <c r="X55" s="187"/>
      <c r="Y55" s="187"/>
      <c r="Z55" s="187"/>
      <c r="AB55"/>
    </row>
    <row r="56" spans="1:28" ht="45" customHeight="1">
      <c r="A56" s="139">
        <f>IF(B56=TRUE,1,0)</f>
        <v>0</v>
      </c>
      <c r="B56" s="67" t="b">
        <v>0</v>
      </c>
      <c r="C56" s="67"/>
      <c r="D56" s="67"/>
      <c r="E56" s="155"/>
      <c r="F56" s="258"/>
      <c r="G56" s="256"/>
      <c r="H56" s="266"/>
      <c r="I56" s="223" t="s">
        <v>263</v>
      </c>
      <c r="J56" s="159">
        <f>IF(OR(B56=TRUE,B54=TRUE),0,1)</f>
        <v>1</v>
      </c>
      <c r="K56" s="58"/>
      <c r="L56" s="222" t="str">
        <f>IF(AND(K56&gt;0,OR($K$52&lt;&gt;$AH$6,OR($K$55=$AH$7,$K$55=0))),"!","")</f>
        <v/>
      </c>
      <c r="M56" s="89" t="str">
        <f t="shared" si="6"/>
        <v/>
      </c>
      <c r="N56" s="89" t="str">
        <f t="shared" si="7"/>
        <v/>
      </c>
      <c r="O56" s="89"/>
      <c r="P56" s="89"/>
      <c r="Q56" s="183"/>
      <c r="R56" s="151"/>
      <c r="S56" s="185"/>
      <c r="T56" s="76"/>
      <c r="V56" s="187"/>
      <c r="W56" s="187"/>
      <c r="X56" s="187"/>
      <c r="Y56" s="187"/>
      <c r="Z56" s="187"/>
      <c r="AB56"/>
    </row>
    <row r="57" spans="1:28" ht="45" customHeight="1">
      <c r="A57" s="139">
        <f>IF(B57=TRUE,1,0)</f>
        <v>0</v>
      </c>
      <c r="B57" s="67" t="b">
        <v>0</v>
      </c>
      <c r="C57" s="67"/>
      <c r="D57" s="67"/>
      <c r="E57" s="155"/>
      <c r="F57" s="258"/>
      <c r="G57" s="256"/>
      <c r="H57" s="266"/>
      <c r="I57" s="223" t="s">
        <v>264</v>
      </c>
      <c r="J57" s="159">
        <f>IF(OR(B57=TRUE,$B$54=TRUE),0,1)</f>
        <v>1</v>
      </c>
      <c r="K57" s="58"/>
      <c r="L57" s="222" t="str">
        <f>IF(AND(K57&gt;0,OR($K$52&lt;&gt;$AH$6,OR($K$55=$AH$7,$K$55=0))),"!","")</f>
        <v/>
      </c>
      <c r="M57" s="89" t="str">
        <f t="shared" si="6"/>
        <v/>
      </c>
      <c r="N57" s="89" t="str">
        <f t="shared" si="7"/>
        <v/>
      </c>
      <c r="O57" s="89"/>
      <c r="P57" s="89"/>
      <c r="Q57" s="183"/>
      <c r="R57" s="151"/>
      <c r="S57" s="185"/>
      <c r="T57" s="76"/>
      <c r="V57" s="187"/>
      <c r="W57" s="187"/>
      <c r="X57" s="187"/>
      <c r="Y57" s="187"/>
      <c r="Z57" s="187"/>
      <c r="AB57"/>
    </row>
    <row r="58" spans="1:28" ht="45" customHeight="1">
      <c r="A58" s="139">
        <f>IF(B58=TRUE,2,0)</f>
        <v>0</v>
      </c>
      <c r="B58" s="67" t="b">
        <v>0</v>
      </c>
      <c r="C58" s="67"/>
      <c r="D58" s="67"/>
      <c r="E58" s="155"/>
      <c r="F58" s="258"/>
      <c r="G58" s="256"/>
      <c r="H58" s="266"/>
      <c r="I58" s="223" t="s">
        <v>265</v>
      </c>
      <c r="J58" s="159">
        <f>IF(OR(B58=TRUE,$B$54=TRUE),0,2)</f>
        <v>2</v>
      </c>
      <c r="K58" s="58"/>
      <c r="L58" s="222" t="str">
        <f>IF(AND(K58&gt;0,OR($K$52&lt;&gt;$AH$6,OR($K$55=$AH$7,$K$55=0))),"!","")</f>
        <v/>
      </c>
      <c r="M58" s="89" t="str">
        <f t="shared" si="6"/>
        <v/>
      </c>
      <c r="N58" s="89" t="str">
        <f t="shared" si="7"/>
        <v/>
      </c>
      <c r="O58" s="89"/>
      <c r="P58" s="89"/>
      <c r="Q58" s="183"/>
      <c r="R58" s="151"/>
      <c r="S58" s="185"/>
      <c r="T58" s="76"/>
      <c r="V58" s="187"/>
      <c r="W58" s="187"/>
      <c r="X58" s="187"/>
      <c r="Y58" s="187"/>
      <c r="Z58" s="187"/>
      <c r="AB58"/>
    </row>
    <row r="59" spans="1:28" ht="45" customHeight="1">
      <c r="A59" s="139">
        <f>IF(B59=TRUE,1,0)</f>
        <v>0</v>
      </c>
      <c r="B59" s="67" t="b">
        <v>0</v>
      </c>
      <c r="C59" s="67"/>
      <c r="D59" s="67"/>
      <c r="E59" s="155"/>
      <c r="F59" s="258"/>
      <c r="G59" s="256"/>
      <c r="H59" s="266"/>
      <c r="I59" s="194" t="s">
        <v>260</v>
      </c>
      <c r="J59" s="168">
        <f>IF(B59=FALSE,1,0)</f>
        <v>1</v>
      </c>
      <c r="K59" s="58"/>
      <c r="L59" s="222" t="str">
        <f t="shared" si="8"/>
        <v/>
      </c>
      <c r="M59" s="89" t="str">
        <f t="shared" si="6"/>
        <v/>
      </c>
      <c r="N59" s="89" t="str">
        <f t="shared" si="7"/>
        <v/>
      </c>
      <c r="O59" s="89"/>
      <c r="P59" s="89"/>
      <c r="Q59" s="183"/>
      <c r="R59" s="151"/>
      <c r="S59" s="185"/>
      <c r="T59" s="76"/>
      <c r="V59" s="187"/>
      <c r="W59" s="187"/>
      <c r="X59" s="187"/>
      <c r="Y59" s="187"/>
      <c r="Z59" s="187"/>
      <c r="AB59" t="s">
        <v>157</v>
      </c>
    </row>
    <row r="60" spans="1:28" ht="45" customHeight="1">
      <c r="E60" s="155"/>
      <c r="F60" s="258"/>
      <c r="G60" s="256"/>
      <c r="H60" s="266"/>
      <c r="I60" s="189" t="s">
        <v>261</v>
      </c>
      <c r="J60" s="170">
        <v>3</v>
      </c>
      <c r="K60" s="58"/>
      <c r="L60" s="222" t="str">
        <f t="shared" si="8"/>
        <v/>
      </c>
      <c r="M60" s="89" t="str">
        <f t="shared" si="6"/>
        <v/>
      </c>
      <c r="N60" s="89" t="str">
        <f t="shared" si="7"/>
        <v/>
      </c>
      <c r="O60" s="89"/>
      <c r="P60" s="89"/>
      <c r="Q60" s="183"/>
      <c r="R60" s="151"/>
      <c r="S60" s="185"/>
      <c r="T60" s="76"/>
      <c r="V60" s="187"/>
      <c r="W60" s="187"/>
      <c r="X60" s="187"/>
      <c r="Y60" s="187"/>
      <c r="Z60" s="187"/>
    </row>
    <row r="61" spans="1:28" ht="45" customHeight="1">
      <c r="E61" s="155"/>
      <c r="F61" s="258"/>
      <c r="G61" s="256"/>
      <c r="H61" s="266"/>
      <c r="I61" s="189" t="s">
        <v>262</v>
      </c>
      <c r="J61" s="170">
        <v>1</v>
      </c>
      <c r="K61" s="58"/>
      <c r="L61" s="222" t="str">
        <f t="shared" si="8"/>
        <v/>
      </c>
      <c r="M61" s="89" t="str">
        <f t="shared" si="6"/>
        <v/>
      </c>
      <c r="N61" s="89" t="str">
        <f t="shared" si="7"/>
        <v/>
      </c>
      <c r="O61" s="89"/>
      <c r="P61" s="89"/>
      <c r="Q61" s="183"/>
      <c r="R61" s="151"/>
      <c r="S61" s="185"/>
      <c r="T61" s="76"/>
      <c r="V61" s="187"/>
      <c r="W61" s="187"/>
      <c r="X61" s="187"/>
      <c r="Y61" s="187"/>
      <c r="Z61" s="187"/>
    </row>
    <row r="62" spans="1:28" ht="45" customHeight="1">
      <c r="E62" s="90"/>
      <c r="F62" s="90" t="s">
        <v>47</v>
      </c>
      <c r="G62" s="90"/>
      <c r="H62" s="91"/>
      <c r="I62" s="90"/>
      <c r="J62" s="225">
        <f>SUM(J53:J54)+SUM(J59:J61)</f>
        <v>14</v>
      </c>
      <c r="K62" s="225">
        <f>SUM(K53:K54)+SUM(K59:K61)</f>
        <v>0</v>
      </c>
      <c r="L62" s="87"/>
      <c r="M62" s="92">
        <f>SUM(M53:M54)+SUM(M59:M61)</f>
        <v>0</v>
      </c>
      <c r="N62" s="92">
        <f>SUM(N53:N54)+SUM(N59:N61)</f>
        <v>0</v>
      </c>
      <c r="O62" s="42"/>
      <c r="P62" s="42"/>
      <c r="R62" s="145"/>
      <c r="S62" s="149"/>
      <c r="T62" s="76"/>
    </row>
    <row r="63" spans="1:28" ht="45" customHeight="1">
      <c r="K63" s="59"/>
      <c r="L63" s="103"/>
      <c r="T63" s="76"/>
      <c r="V63" s="36"/>
    </row>
    <row r="64" spans="1:28" ht="45" customHeight="1">
      <c r="E64" s="124"/>
      <c r="F64" s="124" t="s">
        <v>3</v>
      </c>
      <c r="G64" s="29"/>
      <c r="H64" s="30"/>
      <c r="I64" s="29"/>
      <c r="J64" s="28">
        <f>SUM(J66:J69)</f>
        <v>7</v>
      </c>
      <c r="K64" s="55"/>
      <c r="L64" s="102"/>
      <c r="M64" s="45"/>
      <c r="N64" s="45"/>
      <c r="O64" s="45"/>
      <c r="P64" s="45"/>
      <c r="Q64" s="45"/>
      <c r="R64" s="145"/>
      <c r="S64" s="125"/>
      <c r="T64" s="101"/>
      <c r="V64" s="178"/>
      <c r="W64" s="177"/>
      <c r="X64" s="177"/>
      <c r="Y64" s="177"/>
      <c r="Z64" s="177"/>
      <c r="AB64" s="37" t="s">
        <v>236</v>
      </c>
    </row>
    <row r="65" spans="1:28" ht="45" customHeight="1">
      <c r="E65" s="155"/>
      <c r="F65" s="267" t="s">
        <v>88</v>
      </c>
      <c r="G65" s="262" t="s">
        <v>271</v>
      </c>
      <c r="H65" s="189" t="s">
        <v>272</v>
      </c>
      <c r="I65" s="189" t="s">
        <v>273</v>
      </c>
      <c r="J65" s="212">
        <f>IF($G$65=AA66,7,0)</f>
        <v>0</v>
      </c>
      <c r="K65" s="58"/>
      <c r="L65" s="102"/>
      <c r="M65" s="89" t="str">
        <f>IF(OR(Q65=$AG$6,Q65=$AG$7),K65,"")</f>
        <v/>
      </c>
      <c r="N65" s="89" t="str">
        <f>IF(Q65=$AG$8,K65,"")</f>
        <v/>
      </c>
      <c r="O65" s="89"/>
      <c r="P65" s="89"/>
      <c r="Q65" s="183"/>
      <c r="R65" s="145"/>
      <c r="S65" s="185"/>
      <c r="T65" s="101"/>
      <c r="V65" s="178"/>
      <c r="W65" s="177"/>
      <c r="X65" s="177"/>
      <c r="Y65" s="177"/>
      <c r="Z65" s="177"/>
      <c r="AB65" s="37"/>
    </row>
    <row r="66" spans="1:28" ht="45" customHeight="1">
      <c r="E66" s="155"/>
      <c r="F66" s="268"/>
      <c r="G66" s="263"/>
      <c r="H66" s="189" t="s">
        <v>274</v>
      </c>
      <c r="I66" s="195" t="s">
        <v>236</v>
      </c>
      <c r="J66" s="159">
        <f>IF($G$65=AA67,4,0)</f>
        <v>4</v>
      </c>
      <c r="K66" s="58"/>
      <c r="L66" s="102"/>
      <c r="M66" s="89" t="str">
        <f>IF(OR(Q66=$AG$6,Q66=$AG$7),K66,"")</f>
        <v/>
      </c>
      <c r="N66" s="89" t="str">
        <f>IF(Q66=$AG$8,K66,"")</f>
        <v/>
      </c>
      <c r="O66" s="89"/>
      <c r="P66" s="89"/>
      <c r="Q66" s="183"/>
      <c r="R66" s="145"/>
      <c r="S66" s="185"/>
      <c r="V66" s="187"/>
      <c r="W66" s="187"/>
      <c r="X66" s="187"/>
      <c r="Y66" s="187"/>
      <c r="Z66" s="187"/>
      <c r="AA66" s="77" t="s">
        <v>270</v>
      </c>
      <c r="AB66" s="36" t="s">
        <v>237</v>
      </c>
    </row>
    <row r="67" spans="1:28" ht="45" customHeight="1">
      <c r="A67" s="139">
        <f>IF(B67=TRUE,1,0)</f>
        <v>0</v>
      </c>
      <c r="B67" s="71" t="b">
        <v>0</v>
      </c>
      <c r="E67" s="155"/>
      <c r="F67" s="268"/>
      <c r="G67" s="263"/>
      <c r="H67" s="189" t="s">
        <v>275</v>
      </c>
      <c r="I67" s="194" t="s">
        <v>28</v>
      </c>
      <c r="J67" s="168">
        <f>IF(AND($G$65=$AA$67,B67=FALSE),1,0)</f>
        <v>1</v>
      </c>
      <c r="K67" s="58"/>
      <c r="L67" s="102"/>
      <c r="M67" s="89" t="str">
        <f>IF(OR(Q67=$AG$6,Q67=$AG$7),K67,"")</f>
        <v/>
      </c>
      <c r="N67" s="89" t="str">
        <f>IF(Q67=$AG$8,K67,"")</f>
        <v/>
      </c>
      <c r="O67" s="89"/>
      <c r="P67" s="89"/>
      <c r="Q67" s="183"/>
      <c r="R67" s="145"/>
      <c r="S67" s="185"/>
      <c r="T67" s="76"/>
      <c r="V67" s="187"/>
      <c r="W67" s="187"/>
      <c r="X67" s="187"/>
      <c r="Y67" s="187"/>
      <c r="Z67" s="187"/>
      <c r="AA67" s="77" t="s">
        <v>271</v>
      </c>
    </row>
    <row r="68" spans="1:28" ht="45" customHeight="1">
      <c r="E68" s="155"/>
      <c r="F68" s="268"/>
      <c r="G68" s="263"/>
      <c r="H68" s="189" t="s">
        <v>276</v>
      </c>
      <c r="I68" s="189" t="s">
        <v>29</v>
      </c>
      <c r="J68" s="159">
        <f>IF($G$65=AA67,1,0)</f>
        <v>1</v>
      </c>
      <c r="K68" s="58"/>
      <c r="L68" s="102"/>
      <c r="M68" s="89" t="str">
        <f>IF(OR(Q68=$AG$6,Q68=$AG$7),K68,"")</f>
        <v/>
      </c>
      <c r="N68" s="89" t="str">
        <f>IF(Q68=$AG$8,K68,"")</f>
        <v/>
      </c>
      <c r="O68" s="89"/>
      <c r="P68" s="89"/>
      <c r="Q68" s="183"/>
      <c r="R68" s="145"/>
      <c r="S68" s="185"/>
      <c r="T68" s="76"/>
      <c r="V68" s="187"/>
      <c r="W68" s="187"/>
      <c r="X68" s="187"/>
      <c r="Y68" s="187"/>
      <c r="Z68" s="187"/>
    </row>
    <row r="69" spans="1:28" ht="45" customHeight="1">
      <c r="E69" s="155"/>
      <c r="F69" s="269"/>
      <c r="G69" s="264"/>
      <c r="H69" s="189" t="s">
        <v>277</v>
      </c>
      <c r="I69" s="189" t="s">
        <v>183</v>
      </c>
      <c r="J69" s="159">
        <f>IF($G$65=AA67,1,0)</f>
        <v>1</v>
      </c>
      <c r="K69" s="58"/>
      <c r="L69" s="102"/>
      <c r="M69" s="89" t="str">
        <f>IF(OR(Q69=$AG$6,Q69=$AG$7),K69,"")</f>
        <v/>
      </c>
      <c r="N69" s="89" t="str">
        <f>IF(Q69=$AG$8,K69,"")</f>
        <v/>
      </c>
      <c r="O69" s="89"/>
      <c r="P69" s="89"/>
      <c r="Q69" s="183"/>
      <c r="R69" s="145"/>
      <c r="S69" s="185"/>
      <c r="T69" s="76"/>
      <c r="V69" s="187"/>
      <c r="W69" s="187"/>
      <c r="X69" s="187"/>
      <c r="Y69" s="187"/>
      <c r="Z69" s="187"/>
    </row>
    <row r="70" spans="1:28" ht="45" customHeight="1">
      <c r="E70" s="90"/>
      <c r="F70" s="90" t="s">
        <v>47</v>
      </c>
      <c r="G70" s="90"/>
      <c r="H70" s="91"/>
      <c r="I70" s="90"/>
      <c r="J70" s="91">
        <f>SUM(J65:J69)</f>
        <v>7</v>
      </c>
      <c r="K70" s="53">
        <f>SUM(K65:K69)</f>
        <v>0</v>
      </c>
      <c r="L70" s="87"/>
      <c r="M70" s="92">
        <f>SUM(M66:M69)</f>
        <v>0</v>
      </c>
      <c r="N70" s="92">
        <f>SUM(N66:N69)</f>
        <v>0</v>
      </c>
      <c r="O70" s="42"/>
      <c r="P70" s="42"/>
      <c r="R70" s="145"/>
      <c r="S70" s="149"/>
      <c r="T70" s="76"/>
      <c r="V70" s="36"/>
    </row>
    <row r="71" spans="1:28" ht="45" customHeight="1">
      <c r="K71" s="59"/>
      <c r="L71" s="103"/>
      <c r="V71" s="36"/>
    </row>
    <row r="72" spans="1:28" ht="45" customHeight="1">
      <c r="E72" s="124"/>
      <c r="F72" s="124" t="s">
        <v>4</v>
      </c>
      <c r="G72" s="29"/>
      <c r="H72" s="30"/>
      <c r="I72" s="29"/>
      <c r="J72" s="28">
        <f>5-SUM(A73:A77)</f>
        <v>5</v>
      </c>
      <c r="K72" s="55"/>
      <c r="L72" s="87"/>
      <c r="M72" s="45"/>
      <c r="N72" s="45"/>
      <c r="O72" s="45"/>
      <c r="P72" s="45"/>
      <c r="Q72" s="45"/>
      <c r="R72" s="145"/>
      <c r="S72" s="125"/>
      <c r="T72" s="101"/>
      <c r="V72" s="178"/>
      <c r="W72" s="177"/>
      <c r="X72" s="177"/>
      <c r="Y72" s="177"/>
      <c r="Z72" s="177"/>
    </row>
    <row r="73" spans="1:28" ht="45" customHeight="1">
      <c r="E73" s="155"/>
      <c r="F73" s="261" t="s">
        <v>10</v>
      </c>
      <c r="G73" s="262" t="s">
        <v>140</v>
      </c>
      <c r="H73" s="210" t="s">
        <v>257</v>
      </c>
      <c r="I73" s="211" t="s">
        <v>89</v>
      </c>
      <c r="J73" s="212">
        <f>IF($G$73=AB73,5,0)</f>
        <v>0</v>
      </c>
      <c r="K73" s="58"/>
      <c r="L73" s="102"/>
      <c r="M73" s="89" t="str">
        <f>IF(OR(Q73=$AG$6,Q73=$AG$7),K73,"")</f>
        <v/>
      </c>
      <c r="N73" s="89" t="str">
        <f>IF(Q73=$AG$8,K73,"")</f>
        <v/>
      </c>
      <c r="O73" s="89"/>
      <c r="P73" s="89"/>
      <c r="Q73" s="183"/>
      <c r="R73" s="151"/>
      <c r="S73" s="184"/>
      <c r="T73" s="76"/>
      <c r="V73" s="187"/>
      <c r="W73" s="187"/>
      <c r="X73" s="187"/>
      <c r="Y73" s="187"/>
      <c r="Z73" s="187"/>
      <c r="AB73" s="37" t="s">
        <v>89</v>
      </c>
    </row>
    <row r="74" spans="1:28" ht="45" customHeight="1">
      <c r="A74" s="140">
        <f>IF(AND($G$73=$AB$74,B74=TRUE),1,0)</f>
        <v>0</v>
      </c>
      <c r="B74" s="66" t="b">
        <v>0</v>
      </c>
      <c r="C74" s="66"/>
      <c r="D74" s="66"/>
      <c r="E74" s="155"/>
      <c r="F74" s="246"/>
      <c r="G74" s="263"/>
      <c r="H74" s="210" t="s">
        <v>162</v>
      </c>
      <c r="I74" s="213" t="s">
        <v>184</v>
      </c>
      <c r="J74" s="214">
        <f>IF(AND($G$73=$AB$74,B74=FALSE),1,0)</f>
        <v>1</v>
      </c>
      <c r="K74" s="58"/>
      <c r="L74" s="102"/>
      <c r="M74" s="89" t="str">
        <f>IF(OR(Q74=$AG$6,Q74=$AG$7),K74,"")</f>
        <v/>
      </c>
      <c r="N74" s="89" t="str">
        <f>IF(Q74=$AG$8,K74,"")</f>
        <v/>
      </c>
      <c r="O74" s="89"/>
      <c r="P74" s="89"/>
      <c r="Q74" s="183"/>
      <c r="R74" s="151"/>
      <c r="S74" s="185"/>
      <c r="T74" s="76"/>
      <c r="V74" s="187"/>
      <c r="W74" s="187"/>
      <c r="X74" s="187"/>
      <c r="Y74" s="187"/>
      <c r="Z74" s="187"/>
      <c r="AB74" s="37" t="s">
        <v>140</v>
      </c>
    </row>
    <row r="75" spans="1:28" ht="45" customHeight="1">
      <c r="A75" s="140">
        <f>IF(AND($G$73=$AB$74,B75=TRUE),1,0)</f>
        <v>0</v>
      </c>
      <c r="B75" s="71" t="b">
        <v>0</v>
      </c>
      <c r="E75" s="155"/>
      <c r="F75" s="246"/>
      <c r="G75" s="263"/>
      <c r="H75" s="210" t="s">
        <v>163</v>
      </c>
      <c r="I75" s="213" t="s">
        <v>185</v>
      </c>
      <c r="J75" s="214">
        <f>IF(AND($G$73=$AB$74,B75=FALSE),1,0)</f>
        <v>1</v>
      </c>
      <c r="K75" s="58"/>
      <c r="L75" s="102"/>
      <c r="M75" s="89" t="str">
        <f>IF(OR(Q75=$AG$6,Q75=$AG$7),K75,"")</f>
        <v/>
      </c>
      <c r="N75" s="89" t="str">
        <f>IF(Q75=$AG$8,K75,"")</f>
        <v/>
      </c>
      <c r="O75" s="89"/>
      <c r="P75" s="89"/>
      <c r="Q75" s="183"/>
      <c r="R75" s="151"/>
      <c r="S75" s="185"/>
      <c r="T75" s="76"/>
      <c r="V75" s="196"/>
      <c r="W75" s="187"/>
      <c r="X75" s="187"/>
      <c r="Y75" s="187"/>
      <c r="Z75" s="187"/>
    </row>
    <row r="76" spans="1:28" ht="45" customHeight="1">
      <c r="A76" s="140">
        <f>IF(AND($G$73=$AB$74,B76=TRUE),1,0)</f>
        <v>0</v>
      </c>
      <c r="B76" s="71" t="b">
        <v>0</v>
      </c>
      <c r="E76" s="155"/>
      <c r="F76" s="246"/>
      <c r="G76" s="263"/>
      <c r="H76" s="210" t="s">
        <v>164</v>
      </c>
      <c r="I76" s="213" t="s">
        <v>158</v>
      </c>
      <c r="J76" s="214">
        <f>IF(AND($G$73=$AB$74,B76=FALSE),1,0)</f>
        <v>1</v>
      </c>
      <c r="K76" s="58"/>
      <c r="L76" s="102"/>
      <c r="M76" s="89" t="str">
        <f>IF(OR(Q76=$AG$6,Q76=$AG$7),K76,"")</f>
        <v/>
      </c>
      <c r="N76" s="89" t="str">
        <f>IF(Q76=$AG$8,K76,"")</f>
        <v/>
      </c>
      <c r="O76" s="89"/>
      <c r="P76" s="89"/>
      <c r="Q76" s="183"/>
      <c r="R76" s="151"/>
      <c r="S76" s="185"/>
      <c r="T76" s="76"/>
      <c r="V76" s="187"/>
      <c r="W76" s="187"/>
      <c r="X76" s="187"/>
      <c r="Y76" s="187"/>
      <c r="Z76" s="187"/>
    </row>
    <row r="77" spans="1:28" ht="45" customHeight="1">
      <c r="E77" s="155"/>
      <c r="F77" s="246"/>
      <c r="G77" s="264"/>
      <c r="H77" s="210" t="s">
        <v>202</v>
      </c>
      <c r="I77" s="213" t="s">
        <v>159</v>
      </c>
      <c r="J77" s="214">
        <f>IF($G$73=AB74,2,0)</f>
        <v>2</v>
      </c>
      <c r="K77" s="58"/>
      <c r="L77" s="102"/>
      <c r="M77" s="89" t="str">
        <f>IF(OR(Q77=$AG$6,Q77=$AG$7),K77,"")</f>
        <v/>
      </c>
      <c r="N77" s="89" t="str">
        <f>IF(Q77=$AG$8,K77,"")</f>
        <v/>
      </c>
      <c r="O77" s="89"/>
      <c r="P77" s="89"/>
      <c r="Q77" s="183"/>
      <c r="R77" s="151"/>
      <c r="S77" s="185"/>
      <c r="T77" s="76"/>
      <c r="V77" s="187"/>
      <c r="W77" s="187"/>
      <c r="X77" s="187"/>
      <c r="Y77" s="187"/>
      <c r="Z77" s="187"/>
    </row>
    <row r="78" spans="1:28" ht="45" customHeight="1">
      <c r="E78" s="90"/>
      <c r="F78" s="90" t="s">
        <v>47</v>
      </c>
      <c r="G78" s="90"/>
      <c r="H78" s="91"/>
      <c r="I78" s="90"/>
      <c r="J78" s="91">
        <f>SUM(J73:J77)</f>
        <v>5</v>
      </c>
      <c r="K78" s="53">
        <f>SUM(K73:K77)</f>
        <v>0</v>
      </c>
      <c r="L78" s="87"/>
      <c r="M78" s="92">
        <f t="shared" ref="M78:N78" si="9">SUM(M73:M77)</f>
        <v>0</v>
      </c>
      <c r="N78" s="92">
        <f t="shared" si="9"/>
        <v>0</v>
      </c>
      <c r="O78" s="42"/>
      <c r="P78" s="42"/>
      <c r="R78" s="145"/>
      <c r="S78" s="149"/>
      <c r="T78" s="76"/>
    </row>
    <row r="79" spans="1:28" ht="45" customHeight="1">
      <c r="K79" s="59"/>
      <c r="L79" s="103"/>
    </row>
    <row r="80" spans="1:28" ht="45" customHeight="1">
      <c r="E80" s="124"/>
      <c r="F80" s="124" t="s">
        <v>5</v>
      </c>
      <c r="G80" s="215"/>
      <c r="H80" s="28"/>
      <c r="I80" s="29"/>
      <c r="J80" s="28">
        <f>24-SUM(A81:A88)</f>
        <v>24</v>
      </c>
      <c r="K80" s="55"/>
      <c r="L80" s="87"/>
      <c r="M80" s="45"/>
      <c r="N80" s="45"/>
      <c r="O80" s="45"/>
      <c r="P80" s="45"/>
      <c r="Q80" s="45"/>
      <c r="R80" s="145"/>
      <c r="S80" s="125"/>
      <c r="T80" s="101"/>
      <c r="V80" s="177"/>
      <c r="W80" s="177"/>
      <c r="X80" s="177"/>
      <c r="Y80" s="177"/>
      <c r="Z80" s="177"/>
    </row>
    <row r="81" spans="1:28" ht="45" hidden="1" customHeight="1">
      <c r="E81" s="155"/>
      <c r="F81" s="257" t="s">
        <v>222</v>
      </c>
      <c r="G81" s="247" t="s">
        <v>200</v>
      </c>
      <c r="H81" s="197">
        <v>19.100000000000001</v>
      </c>
      <c r="I81" s="157" t="s">
        <v>30</v>
      </c>
      <c r="J81" s="197">
        <f>IF($G$80=$AB$82,18,0)</f>
        <v>0</v>
      </c>
      <c r="K81" s="52"/>
      <c r="L81" s="87"/>
      <c r="M81" s="89" t="str">
        <f>IF(OR(Q81=$AG$6,Q81=$AG$7),K81,"")</f>
        <v/>
      </c>
      <c r="N81" s="89" t="str">
        <f>IF(Q81=$AG$8,K81,"")</f>
        <v/>
      </c>
      <c r="O81" s="89"/>
      <c r="P81" s="89"/>
      <c r="Q81" s="183"/>
      <c r="R81" s="151"/>
      <c r="S81" s="184"/>
      <c r="T81" s="76"/>
      <c r="V81" s="187"/>
      <c r="W81" s="187"/>
      <c r="X81" s="187"/>
      <c r="Y81" s="187"/>
      <c r="Z81" s="187"/>
    </row>
    <row r="82" spans="1:28" ht="45" hidden="1" customHeight="1">
      <c r="E82" s="155"/>
      <c r="F82" s="258"/>
      <c r="G82" s="259"/>
      <c r="H82" s="197">
        <v>19.2</v>
      </c>
      <c r="I82" s="164" t="s">
        <v>225</v>
      </c>
      <c r="J82" s="197">
        <f>IF($G$80=$AB$82,7,0)</f>
        <v>0</v>
      </c>
      <c r="K82" s="52"/>
      <c r="L82" s="87"/>
      <c r="M82" s="89" t="str">
        <f>IF(OR(Q82=$AG$6,Q82=$AG$7),K82,"")</f>
        <v/>
      </c>
      <c r="N82" s="89" t="str">
        <f>IF(Q82=$AG$8,K82,"")</f>
        <v/>
      </c>
      <c r="O82" s="89"/>
      <c r="P82" s="89"/>
      <c r="Q82" s="183"/>
      <c r="R82" s="151"/>
      <c r="S82" s="185"/>
      <c r="T82" s="76"/>
      <c r="V82" s="187"/>
      <c r="W82" s="187"/>
      <c r="X82" s="187"/>
      <c r="Y82" s="187"/>
      <c r="Z82" s="187"/>
      <c r="AB82" s="77" t="s">
        <v>222</v>
      </c>
    </row>
    <row r="83" spans="1:28" ht="45" customHeight="1">
      <c r="A83" s="138">
        <f>IF(B83=TRUE,1,0)</f>
        <v>0</v>
      </c>
      <c r="B83" s="71" t="b">
        <v>0</v>
      </c>
      <c r="E83" s="155"/>
      <c r="F83" s="257" t="s">
        <v>104</v>
      </c>
      <c r="G83" s="247" t="s">
        <v>143</v>
      </c>
      <c r="H83" s="169">
        <v>20.100000000000001</v>
      </c>
      <c r="I83" s="188" t="s">
        <v>160</v>
      </c>
      <c r="J83" s="159">
        <f>IF(B83=FALSE,1,0)</f>
        <v>1</v>
      </c>
      <c r="K83" s="56"/>
      <c r="L83" s="88"/>
      <c r="M83" s="89" t="str">
        <f>IF(OR(Q83=$AG$6,Q83=$AG$7),K83,"")</f>
        <v/>
      </c>
      <c r="N83" s="89" t="str">
        <f>IF(Q83=$AG$8,K83,"")</f>
        <v/>
      </c>
      <c r="O83" s="89"/>
      <c r="P83" s="89"/>
      <c r="Q83" s="183"/>
      <c r="R83" s="151"/>
      <c r="S83" s="185"/>
      <c r="T83" s="76"/>
      <c r="V83" s="187"/>
      <c r="W83" s="187"/>
      <c r="X83" s="187"/>
      <c r="Y83" s="187"/>
      <c r="Z83" s="187"/>
      <c r="AB83" s="76" t="s">
        <v>145</v>
      </c>
    </row>
    <row r="84" spans="1:28" ht="45" customHeight="1">
      <c r="A84" s="138">
        <f>IF(B84=TRUE,1,0)</f>
        <v>0</v>
      </c>
      <c r="B84" s="71" t="b">
        <v>0</v>
      </c>
      <c r="E84" s="155"/>
      <c r="F84" s="260"/>
      <c r="G84" s="259"/>
      <c r="H84" s="165">
        <v>20.2</v>
      </c>
      <c r="I84" s="188" t="s">
        <v>226</v>
      </c>
      <c r="J84" s="159">
        <f>IF(B84=FALSE,1,0)</f>
        <v>1</v>
      </c>
      <c r="K84" s="52"/>
      <c r="L84" s="88"/>
      <c r="M84" s="89" t="str">
        <f>IF(OR(Q84=$AG$6,Q84=$AG$7),K84,"")</f>
        <v/>
      </c>
      <c r="N84" s="89" t="str">
        <f>IF(Q84=$AG$8,K84,"")</f>
        <v/>
      </c>
      <c r="O84" s="89"/>
      <c r="P84" s="89"/>
      <c r="Q84" s="183"/>
      <c r="R84" s="151"/>
      <c r="S84" s="185"/>
      <c r="T84" s="76"/>
      <c r="V84" s="187"/>
      <c r="W84" s="187"/>
      <c r="X84" s="187"/>
      <c r="Y84" s="187"/>
      <c r="Z84" s="187"/>
    </row>
    <row r="85" spans="1:28" ht="45" customHeight="1">
      <c r="E85" s="155"/>
      <c r="F85" s="199" t="s">
        <v>43</v>
      </c>
      <c r="G85" s="164" t="s">
        <v>144</v>
      </c>
      <c r="H85" s="200">
        <v>21.1</v>
      </c>
      <c r="I85" s="188" t="s">
        <v>141</v>
      </c>
      <c r="J85" s="165">
        <v>19</v>
      </c>
      <c r="K85" s="52"/>
      <c r="L85" s="88"/>
      <c r="M85" s="89" t="str">
        <f>IF(OR(Q85=$AG$6,Q85=$AG$7),K85,"")</f>
        <v/>
      </c>
      <c r="N85" s="89" t="str">
        <f>IF(Q85=$AG$8,K85,"")</f>
        <v/>
      </c>
      <c r="O85" s="89"/>
      <c r="P85" s="89"/>
      <c r="Q85" s="183"/>
      <c r="R85" s="151"/>
      <c r="S85" s="185"/>
      <c r="T85" s="76"/>
      <c r="V85" s="187"/>
      <c r="W85" s="187"/>
      <c r="X85" s="187"/>
      <c r="Y85" s="187"/>
      <c r="Z85" s="187"/>
    </row>
    <row r="86" spans="1:28" ht="45" customHeight="1">
      <c r="E86" s="155"/>
      <c r="F86" s="257" t="s">
        <v>114</v>
      </c>
      <c r="G86" s="247" t="s">
        <v>239</v>
      </c>
      <c r="H86" s="169">
        <v>22.1</v>
      </c>
      <c r="I86" s="157" t="s">
        <v>240</v>
      </c>
      <c r="J86" s="162" t="s">
        <v>230</v>
      </c>
      <c r="K86" s="50"/>
      <c r="L86" s="88"/>
      <c r="M86" s="89"/>
      <c r="N86" s="89"/>
      <c r="O86" s="89"/>
      <c r="P86" s="89"/>
      <c r="Q86" s="183"/>
      <c r="R86" s="151"/>
      <c r="S86" s="185"/>
      <c r="T86" s="76"/>
      <c r="V86" s="187"/>
      <c r="W86" s="187"/>
      <c r="X86" s="187"/>
      <c r="Y86" s="187"/>
      <c r="Z86" s="187"/>
    </row>
    <row r="87" spans="1:28" ht="45" customHeight="1">
      <c r="E87" s="155"/>
      <c r="F87" s="258"/>
      <c r="G87" s="256"/>
      <c r="H87" s="169">
        <v>22.2</v>
      </c>
      <c r="I87" s="216" t="s">
        <v>186</v>
      </c>
      <c r="J87" s="165">
        <f>IF(I87=AB89,3,2)</f>
        <v>3</v>
      </c>
      <c r="K87" s="60"/>
      <c r="L87" s="88" t="str">
        <f>IF(AND(K87&gt;0,$K$86&lt;&gt;$AH$6),"!","")</f>
        <v/>
      </c>
      <c r="M87" s="89" t="str">
        <f>IF(OR(Q87=$AG$6,Q87=$AG$7),K87,"")</f>
        <v/>
      </c>
      <c r="N87" s="89" t="str">
        <f>IF(Q87=$AG$8,K87,"")</f>
        <v/>
      </c>
      <c r="O87" s="89"/>
      <c r="P87" s="89"/>
      <c r="Q87" s="183"/>
      <c r="R87" s="151"/>
      <c r="S87" s="185"/>
      <c r="T87" s="76"/>
      <c r="V87" s="187"/>
      <c r="W87" s="187"/>
      <c r="X87" s="187"/>
      <c r="Y87" s="187"/>
      <c r="Z87" s="187"/>
      <c r="AB87" s="77" t="s">
        <v>187</v>
      </c>
    </row>
    <row r="88" spans="1:28" ht="45" hidden="1" customHeight="1">
      <c r="E88" s="201"/>
      <c r="F88" s="261"/>
      <c r="G88" s="248"/>
      <c r="H88" s="168" t="s">
        <v>203</v>
      </c>
      <c r="I88" s="157" t="s">
        <v>188</v>
      </c>
      <c r="J88" s="165">
        <f>IF(G86=V88,1,0)</f>
        <v>0</v>
      </c>
      <c r="K88" s="147"/>
      <c r="L88" s="88"/>
      <c r="M88" s="89" t="str">
        <f>IF(OR(Q88=$AG$6,Q88=$AG$7),K88,"")</f>
        <v/>
      </c>
      <c r="N88" s="89" t="str">
        <f>IF(Q88=$AG$8,K88,"")</f>
        <v/>
      </c>
      <c r="O88" s="89"/>
      <c r="P88" s="89"/>
      <c r="Q88" s="144"/>
      <c r="R88" s="151"/>
      <c r="S88" s="146"/>
      <c r="T88" s="76"/>
      <c r="V88" s="77" t="s">
        <v>187</v>
      </c>
    </row>
    <row r="89" spans="1:28" ht="45" customHeight="1">
      <c r="E89" s="90"/>
      <c r="F89" s="90" t="s">
        <v>47</v>
      </c>
      <c r="G89" s="90"/>
      <c r="H89" s="91"/>
      <c r="I89" s="90"/>
      <c r="J89" s="91">
        <f>SUM(J83+J84+J85+J87)</f>
        <v>24</v>
      </c>
      <c r="K89" s="53">
        <f>SUM(K81:K88)</f>
        <v>0</v>
      </c>
      <c r="L89" s="87"/>
      <c r="M89" s="92">
        <f>SUM(M81:M88)</f>
        <v>0</v>
      </c>
      <c r="N89" s="92">
        <f>SUM(N81:N88)</f>
        <v>0</v>
      </c>
      <c r="O89" s="42"/>
      <c r="P89" s="42"/>
      <c r="R89" s="145"/>
      <c r="S89" s="149"/>
      <c r="T89" s="76"/>
      <c r="AB89" s="77" t="s">
        <v>186</v>
      </c>
    </row>
    <row r="90" spans="1:28" ht="45" customHeight="1">
      <c r="K90" s="59"/>
      <c r="L90" s="103"/>
    </row>
    <row r="91" spans="1:28" ht="45" customHeight="1">
      <c r="E91" s="28"/>
      <c r="F91" s="245" t="s">
        <v>11</v>
      </c>
      <c r="G91" s="245"/>
      <c r="H91" s="245"/>
      <c r="I91" s="245"/>
      <c r="J91" s="28">
        <f>5-SUM(A92:A94)</f>
        <v>5</v>
      </c>
      <c r="K91" s="55"/>
      <c r="L91" s="87"/>
      <c r="M91" s="251"/>
      <c r="N91" s="251"/>
      <c r="O91" s="125"/>
      <c r="P91" s="125"/>
      <c r="Q91" s="251"/>
      <c r="R91" s="251"/>
      <c r="S91" s="125"/>
      <c r="T91" s="101"/>
      <c r="V91" s="177"/>
      <c r="W91" s="177"/>
      <c r="X91" s="177"/>
      <c r="Y91" s="177"/>
      <c r="Z91" s="177"/>
    </row>
    <row r="92" spans="1:28" ht="45" customHeight="1">
      <c r="E92" s="155"/>
      <c r="F92" s="253" t="s">
        <v>32</v>
      </c>
      <c r="G92" s="247" t="s">
        <v>142</v>
      </c>
      <c r="H92" s="163">
        <v>23.1</v>
      </c>
      <c r="I92" s="189" t="s">
        <v>133</v>
      </c>
      <c r="J92" s="159">
        <v>5</v>
      </c>
      <c r="K92" s="61"/>
      <c r="L92" s="252" t="str">
        <f>IF(SUM(K92:K94)&gt;5,"ERROR: Please enter a total points score less than or equal to 5 for this credit.","")</f>
        <v/>
      </c>
      <c r="M92" s="89" t="str">
        <f>IF(OR(Q92=$AG$6,Q92=$AG$7),K92,"")</f>
        <v/>
      </c>
      <c r="N92" s="89" t="str">
        <f>IF(Q92=$AG$8,K92,"")</f>
        <v/>
      </c>
      <c r="O92" s="89"/>
      <c r="P92" s="89"/>
      <c r="Q92" s="183"/>
      <c r="R92" s="151"/>
      <c r="S92" s="184"/>
      <c r="T92" s="76"/>
      <c r="V92" s="187"/>
      <c r="W92" s="187"/>
      <c r="X92" s="187"/>
      <c r="Y92" s="187"/>
      <c r="Z92" s="187"/>
    </row>
    <row r="93" spans="1:28" ht="45" customHeight="1">
      <c r="E93" s="155"/>
      <c r="F93" s="254"/>
      <c r="G93" s="256"/>
      <c r="H93" s="163">
        <v>23.2</v>
      </c>
      <c r="I93" s="188" t="s">
        <v>134</v>
      </c>
      <c r="J93" s="159">
        <v>2</v>
      </c>
      <c r="K93" s="52"/>
      <c r="L93" s="252"/>
      <c r="M93" s="89" t="str">
        <f>IF(OR(Q93=$AG$6,Q93=$AG$7),K93,"")</f>
        <v/>
      </c>
      <c r="N93" s="89" t="str">
        <f>IF(Q93=$AG$8,K93,"")</f>
        <v/>
      </c>
      <c r="O93" s="89"/>
      <c r="P93" s="89"/>
      <c r="Q93" s="183"/>
      <c r="R93" s="151"/>
      <c r="S93" s="185"/>
      <c r="T93" s="76"/>
      <c r="V93" s="187"/>
      <c r="W93" s="187"/>
      <c r="X93" s="187"/>
      <c r="Y93" s="187"/>
      <c r="Z93" s="187"/>
    </row>
    <row r="94" spans="1:28" ht="45" customHeight="1">
      <c r="A94" s="139"/>
      <c r="E94" s="155"/>
      <c r="F94" s="254"/>
      <c r="G94" s="256"/>
      <c r="H94" s="163">
        <v>23.3</v>
      </c>
      <c r="I94" s="194" t="s">
        <v>161</v>
      </c>
      <c r="J94" s="159">
        <v>2</v>
      </c>
      <c r="K94" s="52"/>
      <c r="L94" s="252"/>
      <c r="M94" s="89" t="str">
        <f>IF(OR(Q94=$AG$6,Q94=$AG$7),K94,"")</f>
        <v/>
      </c>
      <c r="N94" s="89" t="str">
        <f>IF(Q94=$AG$8,K94,"")</f>
        <v/>
      </c>
      <c r="O94" s="89"/>
      <c r="P94" s="89"/>
      <c r="Q94" s="183"/>
      <c r="R94" s="151"/>
      <c r="S94" s="185"/>
      <c r="T94" s="76"/>
      <c r="V94" s="187"/>
      <c r="W94" s="187"/>
      <c r="X94" s="187"/>
      <c r="Y94" s="187"/>
      <c r="Z94" s="187"/>
    </row>
    <row r="95" spans="1:28" ht="45" customHeight="1">
      <c r="A95" s="139"/>
      <c r="E95" s="155"/>
      <c r="F95" s="255"/>
      <c r="G95" s="248"/>
      <c r="H95" s="163">
        <v>23.4</v>
      </c>
      <c r="I95" s="194" t="s">
        <v>241</v>
      </c>
      <c r="J95" s="159">
        <v>1</v>
      </c>
      <c r="K95" s="52"/>
      <c r="L95" s="142"/>
      <c r="M95" s="89" t="str">
        <f>IF(OR(Q95=$AG$6,Q95=$AG$7),K95,"")</f>
        <v/>
      </c>
      <c r="N95" s="89" t="str">
        <f>IF(Q95=$AG$8,K95,"")</f>
        <v/>
      </c>
      <c r="O95" s="89"/>
      <c r="P95" s="89"/>
      <c r="Q95" s="183"/>
      <c r="R95" s="152"/>
      <c r="S95" s="186"/>
      <c r="T95" s="76"/>
      <c r="V95" s="187"/>
      <c r="W95" s="187"/>
      <c r="X95" s="187"/>
      <c r="Y95" s="187"/>
      <c r="Z95" s="187"/>
    </row>
    <row r="96" spans="1:28" ht="45" customHeight="1">
      <c r="E96" s="90"/>
      <c r="F96" s="90" t="s">
        <v>47</v>
      </c>
      <c r="G96" s="90"/>
      <c r="H96" s="91"/>
      <c r="I96" s="90"/>
      <c r="J96" s="91">
        <f>IF(SUM(J92:J95)&gt;5,5,SUM(J92:J95))</f>
        <v>5</v>
      </c>
      <c r="K96" s="53">
        <f>IF(SUM(K92:K95)&gt;5,5,SUM(K92:K95))</f>
        <v>0</v>
      </c>
      <c r="L96" s="87"/>
      <c r="M96" s="92">
        <f t="shared" ref="M96:N96" si="10">IF(SUM(M92:M94)&gt;5,5,SUM(M92:M94))</f>
        <v>0</v>
      </c>
      <c r="N96" s="92">
        <f t="shared" si="10"/>
        <v>0</v>
      </c>
      <c r="O96" s="42"/>
      <c r="P96" s="42"/>
      <c r="R96" s="145"/>
      <c r="S96" s="149"/>
      <c r="T96" s="76"/>
    </row>
    <row r="97" spans="1:26" ht="45" customHeight="1">
      <c r="K97" s="59"/>
      <c r="L97" s="103"/>
    </row>
    <row r="98" spans="1:26" ht="45" customHeight="1">
      <c r="E98" s="28"/>
      <c r="F98" s="245" t="s">
        <v>6</v>
      </c>
      <c r="G98" s="245"/>
      <c r="H98" s="245"/>
      <c r="I98" s="245"/>
      <c r="J98" s="28">
        <f>3-SUM(A99:A102)</f>
        <v>3</v>
      </c>
      <c r="K98" s="55"/>
      <c r="L98" s="87"/>
      <c r="M98" s="45"/>
      <c r="N98" s="45"/>
      <c r="O98" s="45"/>
      <c r="P98" s="45"/>
      <c r="Q98" s="45"/>
      <c r="R98" s="145"/>
      <c r="S98" s="125"/>
      <c r="T98" s="101"/>
      <c r="V98" s="177"/>
      <c r="W98" s="177"/>
      <c r="X98" s="177"/>
      <c r="Y98" s="177"/>
      <c r="Z98" s="177"/>
    </row>
    <row r="99" spans="1:26" ht="45" customHeight="1">
      <c r="E99" s="155"/>
      <c r="F99" s="246" t="s">
        <v>12</v>
      </c>
      <c r="G99" s="247" t="s">
        <v>91</v>
      </c>
      <c r="H99" s="163">
        <v>24.1</v>
      </c>
      <c r="I99" s="189" t="s">
        <v>227</v>
      </c>
      <c r="J99" s="162" t="s">
        <v>230</v>
      </c>
      <c r="K99" s="50"/>
      <c r="L99" s="102"/>
      <c r="M99" s="89" t="str">
        <f>IF(OR(Q99=$AG$6,Q99=$AG$7),K99,"")</f>
        <v/>
      </c>
      <c r="N99" s="89" t="str">
        <f>IF(Q99=$AG$8,K99,"")</f>
        <v/>
      </c>
      <c r="O99" s="89"/>
      <c r="P99" s="89"/>
      <c r="Q99" s="183"/>
      <c r="R99" s="151"/>
      <c r="S99" s="184"/>
      <c r="T99" s="76"/>
      <c r="V99" s="187"/>
      <c r="W99" s="187"/>
      <c r="X99" s="187"/>
      <c r="Y99" s="187"/>
      <c r="Z99" s="187"/>
    </row>
    <row r="100" spans="1:26" ht="45" customHeight="1">
      <c r="A100" s="139">
        <f>IF(B100=TRUE,1,0)</f>
        <v>0</v>
      </c>
      <c r="B100" s="67" t="b">
        <v>0</v>
      </c>
      <c r="C100" s="67"/>
      <c r="D100" s="67"/>
      <c r="E100" s="155"/>
      <c r="F100" s="246"/>
      <c r="G100" s="248"/>
      <c r="H100" s="165">
        <v>24.2</v>
      </c>
      <c r="I100" s="188" t="s">
        <v>90</v>
      </c>
      <c r="J100" s="159">
        <f>IF(B100=FALSE,1,0)</f>
        <v>1</v>
      </c>
      <c r="K100" s="61"/>
      <c r="L100" s="88" t="str">
        <f>IF(AND(K100&gt;0,$K99&lt;&gt;$AH$6),"!","")</f>
        <v/>
      </c>
      <c r="M100" s="89" t="str">
        <f>IF(OR(Q100=$AG$6,Q100=$AG$7),K100,"")</f>
        <v/>
      </c>
      <c r="N100" s="89" t="str">
        <f>IF(Q100=$AG$8,K100,"")</f>
        <v/>
      </c>
      <c r="O100" s="89"/>
      <c r="P100" s="89"/>
      <c r="Q100" s="183"/>
      <c r="R100" s="151"/>
      <c r="S100" s="185"/>
      <c r="T100" s="76"/>
      <c r="V100" s="187"/>
      <c r="W100" s="187"/>
      <c r="X100" s="187"/>
      <c r="Y100" s="187"/>
      <c r="Z100" s="187"/>
    </row>
    <row r="101" spans="1:26" ht="45" customHeight="1">
      <c r="A101" s="139">
        <f>IF(B101=TRUE,1,0)</f>
        <v>0</v>
      </c>
      <c r="B101" s="67" t="b">
        <v>0</v>
      </c>
      <c r="C101" s="67"/>
      <c r="D101" s="67"/>
      <c r="E101" s="155"/>
      <c r="F101" s="156" t="s">
        <v>33</v>
      </c>
      <c r="G101" s="157" t="s">
        <v>92</v>
      </c>
      <c r="H101" s="200">
        <v>25.1</v>
      </c>
      <c r="I101" s="157" t="s">
        <v>189</v>
      </c>
      <c r="J101" s="159">
        <f>IF(B101=FALSE,1,0)</f>
        <v>1</v>
      </c>
      <c r="K101" s="61"/>
      <c r="L101" s="102"/>
      <c r="M101" s="89" t="str">
        <f>IF(OR(Q101=$AG$6,Q101=$AG$7),K101,"")</f>
        <v/>
      </c>
      <c r="N101" s="89" t="str">
        <f>IF(Q101=$AG$8,K101,"")</f>
        <v/>
      </c>
      <c r="O101" s="89"/>
      <c r="P101" s="89"/>
      <c r="Q101" s="183"/>
      <c r="R101" s="151"/>
      <c r="S101" s="185"/>
      <c r="T101" s="76"/>
      <c r="V101" s="187"/>
      <c r="W101" s="187"/>
      <c r="X101" s="187"/>
      <c r="Y101" s="187"/>
      <c r="Z101" s="187"/>
    </row>
    <row r="102" spans="1:26" ht="45" customHeight="1">
      <c r="A102" s="139">
        <f>IF(B102=TRUE,1,0)</f>
        <v>0</v>
      </c>
      <c r="B102" s="67" t="b">
        <v>0</v>
      </c>
      <c r="C102" s="67"/>
      <c r="D102" s="67"/>
      <c r="E102" s="155"/>
      <c r="F102" s="202" t="s">
        <v>34</v>
      </c>
      <c r="G102" s="181" t="s">
        <v>93</v>
      </c>
      <c r="H102" s="203">
        <v>26.1</v>
      </c>
      <c r="I102" s="204" t="s">
        <v>34</v>
      </c>
      <c r="J102" s="192">
        <f>IF(B102=FALSE,1,0)</f>
        <v>1</v>
      </c>
      <c r="K102" s="62"/>
      <c r="L102" s="102"/>
      <c r="M102" s="89" t="str">
        <f>IF(OR(Q102=$AG$6,Q102=$AG$7),K102,"")</f>
        <v/>
      </c>
      <c r="N102" s="89" t="str">
        <f>IF(Q102=$AG$8,K102,"")</f>
        <v/>
      </c>
      <c r="O102" s="89"/>
      <c r="P102" s="89"/>
      <c r="Q102" s="183"/>
      <c r="R102" s="151"/>
      <c r="S102" s="185"/>
      <c r="T102" s="76"/>
      <c r="V102" s="187"/>
      <c r="W102" s="187"/>
      <c r="X102" s="187"/>
      <c r="Y102" s="187"/>
      <c r="Z102" s="187"/>
    </row>
    <row r="103" spans="1:26" ht="45" customHeight="1">
      <c r="E103" s="90"/>
      <c r="F103" s="90" t="s">
        <v>47</v>
      </c>
      <c r="G103" s="90"/>
      <c r="H103" s="91"/>
      <c r="I103" s="90"/>
      <c r="J103" s="91">
        <f>SUM(J99:J102)</f>
        <v>3</v>
      </c>
      <c r="K103" s="53">
        <f>SUM(K99:K102)</f>
        <v>0</v>
      </c>
      <c r="L103" s="87"/>
      <c r="M103" s="92">
        <f t="shared" ref="M103:N103" si="11">SUM(M99:M102)</f>
        <v>0</v>
      </c>
      <c r="N103" s="92">
        <f t="shared" si="11"/>
        <v>0</v>
      </c>
      <c r="O103" s="42"/>
      <c r="P103" s="42"/>
      <c r="Q103" s="73"/>
      <c r="R103" s="76"/>
      <c r="S103" s="153"/>
      <c r="T103" s="76"/>
    </row>
    <row r="104" spans="1:26" ht="45" customHeight="1">
      <c r="E104" s="77"/>
      <c r="F104" s="13"/>
      <c r="G104" s="13"/>
      <c r="H104" s="73"/>
      <c r="I104" s="13"/>
      <c r="J104" s="73"/>
      <c r="K104" s="59"/>
      <c r="L104" s="87"/>
      <c r="M104" s="73"/>
      <c r="N104" s="73"/>
      <c r="O104" s="73"/>
      <c r="P104" s="73"/>
      <c r="Q104" s="73"/>
      <c r="R104" s="76"/>
      <c r="S104" s="153"/>
      <c r="T104" s="76"/>
    </row>
    <row r="105" spans="1:26" ht="45" customHeight="1">
      <c r="E105" s="32"/>
      <c r="F105" s="245" t="s">
        <v>16</v>
      </c>
      <c r="G105" s="245"/>
      <c r="H105" s="245"/>
      <c r="I105" s="245"/>
      <c r="J105" s="32">
        <v>10</v>
      </c>
      <c r="K105" s="55"/>
      <c r="L105" s="87"/>
      <c r="M105" s="31"/>
      <c r="N105" s="31"/>
      <c r="O105" s="31"/>
      <c r="P105" s="31"/>
      <c r="Q105" s="31"/>
      <c r="R105" s="101"/>
      <c r="S105" s="154"/>
      <c r="T105" s="101"/>
      <c r="V105" s="177"/>
      <c r="W105" s="177"/>
      <c r="X105" s="177"/>
      <c r="Y105" s="177"/>
      <c r="Z105" s="177"/>
    </row>
    <row r="106" spans="1:26" ht="45" customHeight="1">
      <c r="E106" s="155"/>
      <c r="F106" s="179" t="s">
        <v>94</v>
      </c>
      <c r="G106" s="205" t="s">
        <v>99</v>
      </c>
      <c r="H106" s="206">
        <v>27.1</v>
      </c>
      <c r="I106" s="198" t="s">
        <v>94</v>
      </c>
      <c r="J106" s="249">
        <v>10</v>
      </c>
      <c r="K106" s="63"/>
      <c r="L106" s="250" t="str">
        <f>IF(SUM(K106:K110)&gt;10,"ERROR: the total number of points available in the Innovation category is 10. Please enter a points score less than or equal to 10.","")</f>
        <v/>
      </c>
      <c r="M106" s="89" t="str">
        <f>IF(OR(Q106=$AG$6,Q106=$AG$7),K106,"")</f>
        <v/>
      </c>
      <c r="N106" s="89" t="str">
        <f>IF(Q106=$AG$8,K106,"")</f>
        <v/>
      </c>
      <c r="O106" s="89"/>
      <c r="P106" s="89"/>
      <c r="Q106" s="183"/>
      <c r="R106" s="151"/>
      <c r="S106" s="184"/>
      <c r="T106" s="76"/>
      <c r="V106" s="187"/>
      <c r="W106" s="187"/>
      <c r="X106" s="187"/>
      <c r="Y106" s="187"/>
      <c r="Z106" s="187"/>
    </row>
    <row r="107" spans="1:26" ht="45" customHeight="1">
      <c r="E107" s="155"/>
      <c r="F107" s="156" t="s">
        <v>95</v>
      </c>
      <c r="G107" s="207" t="s">
        <v>100</v>
      </c>
      <c r="H107" s="159">
        <v>27.2</v>
      </c>
      <c r="I107" s="164" t="s">
        <v>95</v>
      </c>
      <c r="J107" s="249"/>
      <c r="K107" s="63"/>
      <c r="L107" s="250"/>
      <c r="M107" s="89" t="str">
        <f>IF(OR(Q107=$AG$6,Q107=$AG$7),K107,"")</f>
        <v/>
      </c>
      <c r="N107" s="89" t="str">
        <f>IF(Q107=$AG$8,K107,"")</f>
        <v/>
      </c>
      <c r="O107" s="89"/>
      <c r="P107" s="89"/>
      <c r="Q107" s="183"/>
      <c r="R107" s="151"/>
      <c r="S107" s="185"/>
      <c r="T107" s="76"/>
      <c r="V107" s="187"/>
      <c r="W107" s="187"/>
      <c r="X107" s="187"/>
      <c r="Y107" s="187"/>
      <c r="Z107" s="187"/>
    </row>
    <row r="108" spans="1:26" ht="45" customHeight="1">
      <c r="E108" s="155"/>
      <c r="F108" s="156" t="s">
        <v>96</v>
      </c>
      <c r="G108" s="207" t="s">
        <v>101</v>
      </c>
      <c r="H108" s="159">
        <v>27.3</v>
      </c>
      <c r="I108" s="164" t="s">
        <v>96</v>
      </c>
      <c r="J108" s="249"/>
      <c r="K108" s="63"/>
      <c r="L108" s="250"/>
      <c r="M108" s="89" t="str">
        <f>IF(OR(Q108=$AG$6,Q108=$AG$7),K108,"")</f>
        <v/>
      </c>
      <c r="N108" s="89" t="str">
        <f>IF(Q108=$AG$8,K108,"")</f>
        <v/>
      </c>
      <c r="O108" s="89"/>
      <c r="P108" s="89"/>
      <c r="Q108" s="183"/>
      <c r="R108" s="151"/>
      <c r="S108" s="185"/>
      <c r="T108" s="76"/>
      <c r="V108" s="187"/>
      <c r="W108" s="187"/>
      <c r="X108" s="187"/>
      <c r="Y108" s="187"/>
      <c r="Z108" s="187"/>
    </row>
    <row r="109" spans="1:26" ht="45" customHeight="1">
      <c r="E109" s="155"/>
      <c r="F109" s="156" t="s">
        <v>97</v>
      </c>
      <c r="G109" s="207" t="s">
        <v>102</v>
      </c>
      <c r="H109" s="159">
        <v>27.4</v>
      </c>
      <c r="I109" s="164" t="s">
        <v>97</v>
      </c>
      <c r="J109" s="249"/>
      <c r="K109" s="63"/>
      <c r="L109" s="250"/>
      <c r="M109" s="89" t="str">
        <f>IF(OR(Q109=$AG$6,Q109=$AG$7),K109,"")</f>
        <v/>
      </c>
      <c r="N109" s="89" t="str">
        <f>IF(Q109=$AG$8,K109,"")</f>
        <v/>
      </c>
      <c r="O109" s="89"/>
      <c r="P109" s="89"/>
      <c r="Q109" s="183"/>
      <c r="R109" s="151"/>
      <c r="S109" s="185"/>
      <c r="T109" s="76"/>
      <c r="V109" s="187"/>
      <c r="W109" s="187"/>
      <c r="X109" s="187"/>
      <c r="Y109" s="187"/>
      <c r="Z109" s="187"/>
    </row>
    <row r="110" spans="1:26" ht="45" customHeight="1">
      <c r="E110" s="155"/>
      <c r="F110" s="180" t="s">
        <v>98</v>
      </c>
      <c r="G110" s="208" t="s">
        <v>103</v>
      </c>
      <c r="H110" s="192">
        <v>27.5</v>
      </c>
      <c r="I110" s="209" t="s">
        <v>98</v>
      </c>
      <c r="J110" s="249"/>
      <c r="K110" s="63"/>
      <c r="L110" s="250"/>
      <c r="M110" s="89" t="str">
        <f>IF(OR(Q110=$AG$6,Q110=$AG$7),K110,"")</f>
        <v/>
      </c>
      <c r="N110" s="89" t="str">
        <f>IF(Q110=$AG$8,K110,"")</f>
        <v/>
      </c>
      <c r="O110" s="89"/>
      <c r="P110" s="89"/>
      <c r="Q110" s="183"/>
      <c r="R110" s="151"/>
      <c r="S110" s="185"/>
      <c r="T110" s="76"/>
      <c r="V110" s="187"/>
      <c r="W110" s="187"/>
      <c r="X110" s="187"/>
      <c r="Y110" s="187"/>
      <c r="Z110" s="187"/>
    </row>
    <row r="111" spans="1:26" ht="45" customHeight="1">
      <c r="E111" s="90"/>
      <c r="F111" s="90" t="s">
        <v>47</v>
      </c>
      <c r="G111" s="90"/>
      <c r="H111" s="91"/>
      <c r="I111" s="90"/>
      <c r="J111" s="91">
        <f>SUM(J106)</f>
        <v>10</v>
      </c>
      <c r="K111" s="53">
        <f>IF(SUM(K106:K110)&gt;10,10,SUM(K106:K110))</f>
        <v>0</v>
      </c>
      <c r="L111" s="88" t="str">
        <f>IF(K111&gt;10,"!","")</f>
        <v/>
      </c>
      <c r="M111" s="92">
        <f t="shared" ref="M111:N111" si="12">IF(SUM(M106:M110)&gt;10,10,SUM(M106:M110))</f>
        <v>0</v>
      </c>
      <c r="N111" s="92">
        <f t="shared" si="12"/>
        <v>0</v>
      </c>
      <c r="O111" s="42"/>
      <c r="P111" s="42"/>
    </row>
    <row r="112" spans="1:26" ht="45" customHeight="1">
      <c r="F112" s="13"/>
      <c r="G112" s="13"/>
      <c r="H112" s="73"/>
      <c r="I112" s="13"/>
      <c r="J112" s="73"/>
      <c r="K112" s="73"/>
      <c r="L112" s="76"/>
      <c r="M112" s="73"/>
      <c r="N112" s="73"/>
      <c r="O112" s="73"/>
      <c r="P112" s="73"/>
    </row>
    <row r="113" spans="1:20" ht="45" customHeight="1">
      <c r="A113" s="141" t="s">
        <v>191</v>
      </c>
      <c r="F113" s="41"/>
      <c r="G113" s="105"/>
      <c r="H113" s="42"/>
      <c r="I113" s="104" t="s">
        <v>193</v>
      </c>
      <c r="J113" s="79" t="s">
        <v>194</v>
      </c>
      <c r="K113" s="79" t="s">
        <v>195</v>
      </c>
      <c r="L113" s="42"/>
      <c r="M113" s="79" t="s">
        <v>204</v>
      </c>
      <c r="N113" s="79" t="s">
        <v>205</v>
      </c>
      <c r="O113" s="70"/>
      <c r="P113" s="70"/>
      <c r="Q113" s="14"/>
      <c r="R113" s="101"/>
      <c r="S113" s="15"/>
      <c r="T113" s="101"/>
    </row>
    <row r="114" spans="1:20" ht="45" customHeight="1">
      <c r="A114" s="141">
        <f>SUM(A28:A102)</f>
        <v>0</v>
      </c>
      <c r="F114" s="41"/>
      <c r="G114" s="105"/>
      <c r="H114" s="42"/>
      <c r="I114" s="86" t="s">
        <v>197</v>
      </c>
      <c r="J114" s="40">
        <f>100-A114</f>
        <v>100</v>
      </c>
      <c r="K114" s="64">
        <f>K25+K49+K62+K70+K78+K89+K96+K103</f>
        <v>0</v>
      </c>
      <c r="L114" s="42"/>
      <c r="M114" s="64">
        <f>(M25+M49+M62+M70+M78+M89+M96+M103)/J114*100+M111</f>
        <v>0</v>
      </c>
      <c r="N114" s="64">
        <f>(N25+N49+N62+N70+N78+N89+N96+N103)/J114*100+N111</f>
        <v>0</v>
      </c>
      <c r="O114" s="72"/>
      <c r="P114" s="72"/>
      <c r="Q114" s="14"/>
      <c r="R114" s="101"/>
      <c r="S114" s="15"/>
      <c r="T114" s="101"/>
    </row>
    <row r="115" spans="1:20" ht="45" customHeight="1">
      <c r="F115" s="85"/>
      <c r="G115" s="85"/>
      <c r="H115" s="73"/>
      <c r="I115" s="86" t="s">
        <v>201</v>
      </c>
      <c r="J115" s="106"/>
      <c r="K115" s="44">
        <f>K114/J114*100</f>
        <v>0</v>
      </c>
      <c r="L115" s="123"/>
      <c r="M115" s="16"/>
      <c r="N115" s="244"/>
      <c r="O115" s="123"/>
      <c r="P115" s="123"/>
      <c r="Q115" s="14"/>
      <c r="R115" s="17"/>
      <c r="S115" s="18"/>
      <c r="T115" s="76"/>
    </row>
    <row r="116" spans="1:20" ht="45" customHeight="1">
      <c r="F116" s="85"/>
      <c r="G116" s="85"/>
      <c r="H116" s="73"/>
      <c r="I116" s="86" t="s">
        <v>196</v>
      </c>
      <c r="J116" s="40">
        <v>10</v>
      </c>
      <c r="K116" s="64">
        <f>K111</f>
        <v>0</v>
      </c>
      <c r="L116" s="123"/>
      <c r="M116" s="16"/>
      <c r="N116" s="244"/>
      <c r="O116" s="123"/>
      <c r="P116" s="123"/>
      <c r="Q116" s="123"/>
      <c r="R116" s="17"/>
      <c r="S116" s="18"/>
      <c r="T116" s="76"/>
    </row>
    <row r="117" spans="1:20" ht="45" customHeight="1">
      <c r="I117" s="86" t="s">
        <v>198</v>
      </c>
      <c r="J117" s="107"/>
      <c r="K117" s="44">
        <f>(K115)+K116</f>
        <v>0</v>
      </c>
    </row>
    <row r="120" spans="1:20" ht="45" customHeight="1"/>
    <row r="121" spans="1:20" ht="45" customHeight="1"/>
    <row r="122" spans="1:20" ht="45" customHeight="1"/>
    <row r="123" spans="1:20" ht="45" customHeight="1"/>
    <row r="124" spans="1:20" ht="45" customHeight="1"/>
    <row r="130" spans="1:19" s="113" customFormat="1" ht="37.5" hidden="1" customHeight="1">
      <c r="A130" s="110"/>
      <c r="B130" s="110"/>
      <c r="C130" s="110"/>
      <c r="D130" s="110"/>
      <c r="E130" s="110"/>
      <c r="F130" s="111"/>
      <c r="G130" s="111"/>
      <c r="H130" s="112"/>
      <c r="I130" s="111"/>
      <c r="J130" s="112"/>
      <c r="K130" s="112"/>
      <c r="M130" s="112"/>
      <c r="N130" s="112"/>
      <c r="O130" s="109" t="s">
        <v>211</v>
      </c>
      <c r="P130" s="109" t="s">
        <v>212</v>
      </c>
      <c r="Q130" s="114" t="s">
        <v>213</v>
      </c>
      <c r="R130" s="115" t="s">
        <v>214</v>
      </c>
      <c r="S130" s="111"/>
    </row>
    <row r="131" spans="1:19" s="113" customFormat="1" ht="37.5" hidden="1" customHeight="1">
      <c r="A131" s="110"/>
      <c r="B131" s="110"/>
      <c r="C131" s="110"/>
      <c r="D131" s="110"/>
      <c r="E131" s="110"/>
      <c r="F131" s="111"/>
      <c r="G131" s="111"/>
      <c r="H131" s="112"/>
      <c r="I131" s="111"/>
      <c r="J131" s="112"/>
      <c r="K131" s="112"/>
      <c r="M131" s="112"/>
      <c r="N131" s="109" t="s">
        <v>215</v>
      </c>
      <c r="O131" s="117"/>
      <c r="P131" s="116">
        <f>COUNTIF(P8:P102,"Core")</f>
        <v>0</v>
      </c>
      <c r="Q131" s="116">
        <f>COUNTIF(Q8:Q102,"Not Awarded - Major Non-compliance")</f>
        <v>0</v>
      </c>
      <c r="R131" s="118"/>
      <c r="S131" s="111"/>
    </row>
    <row r="132" spans="1:19" s="113" customFormat="1" ht="37.5" hidden="1" customHeight="1">
      <c r="A132" s="110"/>
      <c r="B132" s="110"/>
      <c r="C132" s="110"/>
      <c r="D132" s="110"/>
      <c r="E132" s="110"/>
      <c r="F132" s="111"/>
      <c r="G132" s="111"/>
      <c r="H132" s="112"/>
      <c r="I132" s="111"/>
      <c r="J132" s="112"/>
      <c r="K132" s="112"/>
      <c r="M132" s="112"/>
      <c r="N132" s="109" t="s">
        <v>216</v>
      </c>
      <c r="O132" s="116">
        <f>COUNTIF(O8:O102,"Stage 1")</f>
        <v>0</v>
      </c>
      <c r="P132" s="116">
        <f>COUNTIF(P8:P102,"Stage 1")</f>
        <v>0</v>
      </c>
      <c r="Q132" s="116">
        <f>COUNTIF(Q8:Q102,"Not Awarded - Major Non-compliance")</f>
        <v>0</v>
      </c>
      <c r="R132" s="109" t="str">
        <f>IF(Q132&gt;P132*0.5, "Go to Stage 2", "Assessment Complete")</f>
        <v>Assessment Complete</v>
      </c>
      <c r="S132" s="111"/>
    </row>
    <row r="133" spans="1:19" s="113" customFormat="1" ht="37.5" hidden="1" customHeight="1">
      <c r="A133" s="110"/>
      <c r="B133" s="110"/>
      <c r="C133" s="110"/>
      <c r="D133" s="110"/>
      <c r="E133" s="110"/>
      <c r="F133" s="111"/>
      <c r="G133" s="111"/>
      <c r="H133" s="112"/>
      <c r="I133" s="111"/>
      <c r="J133" s="112"/>
      <c r="K133" s="112"/>
      <c r="M133" s="112"/>
      <c r="N133" s="109" t="s">
        <v>217</v>
      </c>
      <c r="O133" s="116">
        <f>COUNTIF(O8:O102,"Stage 2")</f>
        <v>0</v>
      </c>
      <c r="P133" s="116">
        <f>COUNTIF(P8:P102,"Stage 2")</f>
        <v>0</v>
      </c>
      <c r="Q133" s="116">
        <f>COUNTIF(Q8:Q102,"Not Awarded - Major Non-compliance")</f>
        <v>0</v>
      </c>
      <c r="R133" s="109" t="str">
        <f>IF(AND(R132="Go to Stage 2", P133=0),R132,IF(Q133&gt;SUM(P132:P133)*0.5,"Go to Stage 3","Assessment Complete"))</f>
        <v>Assessment Complete</v>
      </c>
      <c r="S133" s="111"/>
    </row>
    <row r="134" spans="1:19" s="113" customFormat="1" ht="37.5" hidden="1" customHeight="1">
      <c r="A134" s="110"/>
      <c r="B134" s="110"/>
      <c r="C134" s="110"/>
      <c r="D134" s="110"/>
      <c r="E134" s="110"/>
      <c r="F134" s="111"/>
      <c r="G134" s="111"/>
      <c r="H134" s="112"/>
      <c r="I134" s="111"/>
      <c r="J134" s="112"/>
      <c r="K134" s="112"/>
      <c r="M134" s="112"/>
      <c r="N134" s="109" t="s">
        <v>218</v>
      </c>
      <c r="O134" s="116">
        <f>COUNTIF(O8:O102,"Stage 3")</f>
        <v>0</v>
      </c>
      <c r="P134" s="116">
        <f>COUNTIF(P8:P102,"Stage 3")</f>
        <v>0</v>
      </c>
      <c r="Q134" s="116">
        <f>COUNTIF(Q8:Q102,"Not Awarded - Major Non-compliance")</f>
        <v>0</v>
      </c>
      <c r="R134" s="118"/>
      <c r="S134" s="111"/>
    </row>
    <row r="135" spans="1:19" s="113" customFormat="1" ht="37.5" hidden="1" customHeight="1">
      <c r="A135" s="110"/>
      <c r="B135" s="110"/>
      <c r="C135" s="110"/>
      <c r="D135" s="110"/>
      <c r="E135" s="110"/>
      <c r="F135" s="111"/>
      <c r="G135" s="111"/>
      <c r="H135" s="112"/>
      <c r="I135" s="111"/>
      <c r="J135" s="112"/>
      <c r="K135" s="112"/>
      <c r="M135" s="112"/>
      <c r="N135" s="112"/>
      <c r="O135" s="119"/>
      <c r="P135" s="120"/>
      <c r="Q135" s="114">
        <f>COUNTIF(Q8:Q102,"Awarded - Compliant")+COUNTIF(Q8:Q102,"Awarded - Minor non-Compliance")+COUNTIF(Q8:Q102,"Not Awarded - Major non-compliance")</f>
        <v>0</v>
      </c>
      <c r="R135" s="109" t="str">
        <f>IF(R132="Assessment Complete",R132,IF(R133="Assessment Complete",R133,IF(P131&gt;=1,R133,"Assessment Complete")))</f>
        <v>Assessment Complete</v>
      </c>
      <c r="S135" s="111"/>
    </row>
    <row r="226" spans="2:2">
      <c r="B226" s="71" t="b">
        <v>0</v>
      </c>
    </row>
    <row r="227" spans="2:2">
      <c r="B227" s="71" t="b">
        <v>1</v>
      </c>
    </row>
  </sheetData>
  <sheetProtection algorithmName="SHA-512" hashValue="q+UXXL9+8m+iKOz/cKi1FHez6jOPpHuxSpSi75s32Jc/EGD2HMSILzb/VW5W6hssrF2aAzZ8CW+kJ7Ky41v/LA==" saltValue="+qTbYDLJ3sCaga4a4u35Mw==" spinCount="100000" sheet="1" objects="1" scenarios="1"/>
  <dataConsolidate/>
  <mergeCells count="58">
    <mergeCell ref="F86:F88"/>
    <mergeCell ref="G86:G88"/>
    <mergeCell ref="F91:I91"/>
    <mergeCell ref="M91:N91"/>
    <mergeCell ref="Q91:R91"/>
    <mergeCell ref="N115:N116"/>
    <mergeCell ref="F98:I98"/>
    <mergeCell ref="F99:F100"/>
    <mergeCell ref="G99:G100"/>
    <mergeCell ref="F105:I105"/>
    <mergeCell ref="J106:J110"/>
    <mergeCell ref="L106:L110"/>
    <mergeCell ref="F92:F95"/>
    <mergeCell ref="G92:G95"/>
    <mergeCell ref="L92:L94"/>
    <mergeCell ref="F51:I51"/>
    <mergeCell ref="F52:F61"/>
    <mergeCell ref="G52:G61"/>
    <mergeCell ref="H53:H61"/>
    <mergeCell ref="F73:F77"/>
    <mergeCell ref="G73:G77"/>
    <mergeCell ref="G65:G69"/>
    <mergeCell ref="F81:F82"/>
    <mergeCell ref="G81:G82"/>
    <mergeCell ref="F83:F84"/>
    <mergeCell ref="G83:G84"/>
    <mergeCell ref="F65:F69"/>
    <mergeCell ref="F41:F43"/>
    <mergeCell ref="G41:G43"/>
    <mergeCell ref="F44:F45"/>
    <mergeCell ref="G44:G45"/>
    <mergeCell ref="F46:F47"/>
    <mergeCell ref="G46:G47"/>
    <mergeCell ref="F31:F33"/>
    <mergeCell ref="G31:G33"/>
    <mergeCell ref="F34:F37"/>
    <mergeCell ref="G34:G37"/>
    <mergeCell ref="F38:F40"/>
    <mergeCell ref="G38:G40"/>
    <mergeCell ref="F28:F30"/>
    <mergeCell ref="G28:G30"/>
    <mergeCell ref="F9:F13"/>
    <mergeCell ref="G9:G13"/>
    <mergeCell ref="F15:F17"/>
    <mergeCell ref="G15:G17"/>
    <mergeCell ref="F18:F19"/>
    <mergeCell ref="G18:G19"/>
    <mergeCell ref="F20:F22"/>
    <mergeCell ref="G20:G22"/>
    <mergeCell ref="F23:F24"/>
    <mergeCell ref="G23:G24"/>
    <mergeCell ref="F27:I27"/>
    <mergeCell ref="F7:I7"/>
    <mergeCell ref="F1:I1"/>
    <mergeCell ref="V1:X1"/>
    <mergeCell ref="V2:X3"/>
    <mergeCell ref="G3:H3"/>
    <mergeCell ref="G4:H4"/>
  </mergeCells>
  <conditionalFormatting sqref="F99:J99 F100:K100">
    <cfRule type="expression" dxfId="129" priority="46">
      <formula>$B$100=TRUE</formula>
    </cfRule>
  </conditionalFormatting>
  <conditionalFormatting sqref="F81:K82">
    <cfRule type="expression" dxfId="128" priority="69">
      <formula>$G$80=$AB$83</formula>
    </cfRule>
  </conditionalFormatting>
  <conditionalFormatting sqref="F85:K85">
    <cfRule type="expression" dxfId="127" priority="68">
      <formula>$G$80=$AB$82</formula>
    </cfRule>
  </conditionalFormatting>
  <conditionalFormatting sqref="F101:K101">
    <cfRule type="expression" dxfId="126" priority="45">
      <formula>$B$101=TRUE</formula>
    </cfRule>
  </conditionalFormatting>
  <conditionalFormatting sqref="F102:K102">
    <cfRule type="expression" dxfId="125" priority="44">
      <formula>$B$102=TRUE</formula>
    </cfRule>
  </conditionalFormatting>
  <conditionalFormatting sqref="G26">
    <cfRule type="expression" dxfId="124" priority="53">
      <formula>#REF!=0</formula>
    </cfRule>
  </conditionalFormatting>
  <conditionalFormatting sqref="G62">
    <cfRule type="expression" dxfId="123" priority="57">
      <formula>#REF!=0</formula>
    </cfRule>
  </conditionalFormatting>
  <conditionalFormatting sqref="H67 H66:J66 H68:J69">
    <cfRule type="expression" dxfId="122" priority="11">
      <formula>$G$52=$AB$52</formula>
    </cfRule>
  </conditionalFormatting>
  <conditionalFormatting sqref="H65:I65">
    <cfRule type="expression" dxfId="121" priority="6">
      <formula>$G$52=$AB$59</formula>
    </cfRule>
    <cfRule type="expression" dxfId="120" priority="5">
      <formula>$G$52=$AB$52</formula>
    </cfRule>
    <cfRule type="expression" dxfId="119" priority="7">
      <formula>$G$52=$AB$54</formula>
    </cfRule>
    <cfRule type="expression" dxfId="118" priority="8">
      <formula>$G$52=$AB$53</formula>
    </cfRule>
  </conditionalFormatting>
  <conditionalFormatting sqref="H86:I86 H87 J87:K87">
    <cfRule type="expression" dxfId="117" priority="59">
      <formula>$G$86=$V$88</formula>
    </cfRule>
  </conditionalFormatting>
  <conditionalFormatting sqref="H23:J23">
    <cfRule type="expression" dxfId="116" priority="26">
      <formula>$G$23=$I$24</formula>
    </cfRule>
  </conditionalFormatting>
  <conditionalFormatting sqref="H24:J24">
    <cfRule type="expression" dxfId="115" priority="27">
      <formula>$G$23=$I$23</formula>
    </cfRule>
  </conditionalFormatting>
  <conditionalFormatting sqref="H26:J26">
    <cfRule type="expression" dxfId="114" priority="58">
      <formula>#REF!=0</formula>
    </cfRule>
  </conditionalFormatting>
  <conditionalFormatting sqref="H66:J66 H67 H68:J69">
    <cfRule type="expression" dxfId="113" priority="12">
      <formula>$G$52=$AB$59</formula>
    </cfRule>
    <cfRule type="expression" dxfId="112" priority="13">
      <formula>$G$52=$AB$54</formula>
    </cfRule>
    <cfRule type="expression" dxfId="111" priority="14">
      <formula>$G$52=$AB$53</formula>
    </cfRule>
  </conditionalFormatting>
  <conditionalFormatting sqref="H67:J67">
    <cfRule type="expression" dxfId="110" priority="9">
      <formula>$B$67=TRUE</formula>
    </cfRule>
  </conditionalFormatting>
  <conditionalFormatting sqref="H73:J73">
    <cfRule type="expression" dxfId="109" priority="65">
      <formula>$G$73=$AB$74</formula>
    </cfRule>
  </conditionalFormatting>
  <conditionalFormatting sqref="H74:J74">
    <cfRule type="expression" dxfId="108" priority="67">
      <formula>$B$74=TRUE</formula>
    </cfRule>
  </conditionalFormatting>
  <conditionalFormatting sqref="H74:J77">
    <cfRule type="expression" dxfId="107" priority="19">
      <formula>$G$73=$AB$73</formula>
    </cfRule>
  </conditionalFormatting>
  <conditionalFormatting sqref="H75:J75">
    <cfRule type="expression" dxfId="106" priority="43">
      <formula>$B$75=TRUE</formula>
    </cfRule>
  </conditionalFormatting>
  <conditionalFormatting sqref="H76:J76">
    <cfRule type="expression" dxfId="105" priority="42">
      <formula>$B$76=TRUE</formula>
    </cfRule>
  </conditionalFormatting>
  <conditionalFormatting sqref="H28:K28">
    <cfRule type="expression" dxfId="104" priority="38">
      <formula>$B$28=TRUE</formula>
    </cfRule>
  </conditionalFormatting>
  <conditionalFormatting sqref="H29:K29">
    <cfRule type="expression" dxfId="103" priority="37">
      <formula>$B$29=TRUE</formula>
    </cfRule>
  </conditionalFormatting>
  <conditionalFormatting sqref="H30:K30">
    <cfRule type="expression" dxfId="102" priority="36">
      <formula>$B$30=TRUE</formula>
    </cfRule>
  </conditionalFormatting>
  <conditionalFormatting sqref="H31:K31">
    <cfRule type="expression" dxfId="101" priority="35">
      <formula>$B$31=TRUE</formula>
    </cfRule>
  </conditionalFormatting>
  <conditionalFormatting sqref="H32:K32">
    <cfRule type="expression" dxfId="100" priority="34">
      <formula>$B$32=TRUE</formula>
    </cfRule>
  </conditionalFormatting>
  <conditionalFormatting sqref="H33:K33">
    <cfRule type="expression" dxfId="99" priority="33">
      <formula>$B$33=TRUE</formula>
    </cfRule>
  </conditionalFormatting>
  <conditionalFormatting sqref="H35:K35">
    <cfRule type="expression" dxfId="98" priority="32">
      <formula>$B$35=TRUE</formula>
    </cfRule>
  </conditionalFormatting>
  <conditionalFormatting sqref="H36:K36">
    <cfRule type="expression" dxfId="97" priority="31">
      <formula>$B$36=TRUE</formula>
    </cfRule>
  </conditionalFormatting>
  <conditionalFormatting sqref="H37:K37">
    <cfRule type="expression" dxfId="96" priority="50">
      <formula>$B$37=TRUE</formula>
    </cfRule>
  </conditionalFormatting>
  <conditionalFormatting sqref="H39:K39">
    <cfRule type="expression" dxfId="95" priority="49">
      <formula>$B$39=TRUE</formula>
    </cfRule>
  </conditionalFormatting>
  <conditionalFormatting sqref="H40:K40">
    <cfRule type="expression" dxfId="94" priority="48">
      <formula>$B$40=TRUE</formula>
    </cfRule>
  </conditionalFormatting>
  <conditionalFormatting sqref="H41:K41">
    <cfRule type="expression" dxfId="93" priority="30">
      <formula>$B$41=TRUE</formula>
    </cfRule>
  </conditionalFormatting>
  <conditionalFormatting sqref="H42:K42">
    <cfRule type="expression" dxfId="92" priority="29">
      <formula>$B$42=TRUE</formula>
    </cfRule>
  </conditionalFormatting>
  <conditionalFormatting sqref="H43:K43">
    <cfRule type="expression" dxfId="91" priority="28">
      <formula>$B$43=TRUE</formula>
    </cfRule>
  </conditionalFormatting>
  <conditionalFormatting sqref="H45:K45">
    <cfRule type="expression" dxfId="90" priority="47">
      <formula>$B$45=TRUE</formula>
    </cfRule>
  </conditionalFormatting>
  <conditionalFormatting sqref="H46:K46">
    <cfRule type="expression" dxfId="89" priority="52">
      <formula>$G$46=$I$47</formula>
    </cfRule>
  </conditionalFormatting>
  <conditionalFormatting sqref="H47:K47">
    <cfRule type="expression" dxfId="88" priority="51">
      <formula>$G$46=$I$46</formula>
    </cfRule>
  </conditionalFormatting>
  <conditionalFormatting sqref="H65:K65">
    <cfRule type="expression" dxfId="87" priority="3">
      <formula>$G$65=$AA$67</formula>
    </cfRule>
  </conditionalFormatting>
  <conditionalFormatting sqref="H66:K69">
    <cfRule type="expression" dxfId="86" priority="4">
      <formula>$G$65=$AA$66</formula>
    </cfRule>
  </conditionalFormatting>
  <conditionalFormatting sqref="H83:K83">
    <cfRule type="expression" dxfId="85" priority="40">
      <formula>$B$83=TRUE</formula>
    </cfRule>
  </conditionalFormatting>
  <conditionalFormatting sqref="H84:K84">
    <cfRule type="expression" dxfId="84" priority="41">
      <formula>$B$84=TRUE</formula>
    </cfRule>
  </conditionalFormatting>
  <conditionalFormatting sqref="H88:K88">
    <cfRule type="expression" dxfId="83" priority="70">
      <formula>$G$86=$AB$89</formula>
    </cfRule>
  </conditionalFormatting>
  <conditionalFormatting sqref="H94:K94 H95 J95:K95">
    <cfRule type="expression" dxfId="82" priority="39">
      <formula>$B$94=TRUE</formula>
    </cfRule>
  </conditionalFormatting>
  <conditionalFormatting sqref="I95">
    <cfRule type="expression" dxfId="81" priority="25">
      <formula>$B$93=TRUE</formula>
    </cfRule>
  </conditionalFormatting>
  <conditionalFormatting sqref="I59:J59">
    <cfRule type="expression" dxfId="80" priority="22">
      <formula>$B$59=TRUE</formula>
    </cfRule>
  </conditionalFormatting>
  <conditionalFormatting sqref="I54:K58">
    <cfRule type="expression" dxfId="79" priority="24">
      <formula>$B$54=TRUE</formula>
    </cfRule>
  </conditionalFormatting>
  <conditionalFormatting sqref="I56:K56">
    <cfRule type="expression" dxfId="78" priority="17">
      <formula>$B$56=TRUE</formula>
    </cfRule>
  </conditionalFormatting>
  <conditionalFormatting sqref="I57:K57">
    <cfRule type="expression" dxfId="77" priority="16">
      <formula>$B$57=TRUE</formula>
    </cfRule>
  </conditionalFormatting>
  <conditionalFormatting sqref="I58:K58">
    <cfRule type="expression" dxfId="76" priority="15">
      <formula>$B$58=TRUE</formula>
    </cfRule>
  </conditionalFormatting>
  <conditionalFormatting sqref="J53 J60:J61">
    <cfRule type="expression" dxfId="75" priority="62">
      <formula>$G$52=$AB$59</formula>
    </cfRule>
    <cfRule type="expression" dxfId="74" priority="63">
      <formula>$G$52=$AB$54</formula>
    </cfRule>
    <cfRule type="expression" dxfId="73" priority="64">
      <formula>$G$52=$AB$53</formula>
    </cfRule>
    <cfRule type="expression" dxfId="72" priority="61">
      <formula>$G$52=$AB$52</formula>
    </cfRule>
  </conditionalFormatting>
  <conditionalFormatting sqref="J65">
    <cfRule type="expression" dxfId="71" priority="2">
      <formula>$G$73=$AB$74</formula>
    </cfRule>
  </conditionalFormatting>
  <conditionalFormatting sqref="K21:K22">
    <cfRule type="expression" dxfId="70" priority="55">
      <formula>$G$20=$I$21</formula>
    </cfRule>
  </conditionalFormatting>
  <conditionalFormatting sqref="K23:K24">
    <cfRule type="expression" dxfId="69" priority="56">
      <formula>$G$23=$I$23</formula>
    </cfRule>
  </conditionalFormatting>
  <conditionalFormatting sqref="K54">
    <cfRule type="expression" dxfId="68" priority="18">
      <formula>$B$54=TRUE</formula>
    </cfRule>
  </conditionalFormatting>
  <conditionalFormatting sqref="K92">
    <cfRule type="expression" dxfId="67" priority="54">
      <formula>$G$52=#REF!</formula>
    </cfRule>
  </conditionalFormatting>
  <conditionalFormatting sqref="S8:S24 S28:S48 S52:S61 S73:S77 S81:S88 S92:S95 S99:S102 S106:S110">
    <cfRule type="expression" dxfId="66" priority="60">
      <formula>Q8=$AG$8</formula>
    </cfRule>
  </conditionalFormatting>
  <conditionalFormatting sqref="S65:S69">
    <cfRule type="expression" dxfId="65" priority="1">
      <formula>Q65=$AG$8</formula>
    </cfRule>
  </conditionalFormatting>
  <dataValidations xWindow="460" yWindow="662" count="21">
    <dataValidation type="list" allowBlank="1" showInputMessage="1" showErrorMessage="1" sqref="K55" xr:uid="{F1E26009-F523-41DE-946F-833AE1B1F589}">
      <formula1>$AH$5:$AH$7</formula1>
    </dataValidation>
    <dataValidation type="list" allowBlank="1" showInputMessage="1" showErrorMessage="1" sqref="K9 K99 K86 K52 K38 K34 K20 K18" xr:uid="{9CEF8D56-FC16-4357-97EE-05FA1F76F3F7}">
      <formula1>$AH$6:$AH$7</formula1>
    </dataValidation>
    <dataValidation type="list" allowBlank="1" showInputMessage="1" showErrorMessage="1" promptTitle="Selection required" prompt="Please indicate the project's desired pathway." sqref="I87" xr:uid="{A7826CAC-36A2-4CEF-A026-5935338496A8}">
      <formula1>"Percentage Benchmark,Fixed Benchmark"</formula1>
    </dataValidation>
    <dataValidation allowBlank="1" showInputMessage="1" showErrorMessage="1" promptTitle="Selection Required" prompt="For the Materials category, either the 'Life Cycle Assessment' OR 'Sustainable Products' pathway must be selected." sqref="G80" xr:uid="{7A11A0CC-AD18-4ED3-AC40-7F8F136B1645}"/>
    <dataValidation type="list" allowBlank="1" showInputMessage="1" showErrorMessage="1" promptTitle="Selection Required" prompt="Please indicate the project's desired pathway." sqref="G73:G77" xr:uid="{E6EBAE08-916A-4AC3-8692-4C1DC13A12D6}">
      <formula1>$AB$73:$AB$74</formula1>
    </dataValidation>
    <dataValidation type="list" allowBlank="1" showInputMessage="1" showErrorMessage="1" promptTitle="Selection required " prompt="Please indicate the project's desired pathway." sqref="I66" xr:uid="{6449E4F5-DE91-48FC-85C4-18D159E24BCA}">
      <formula1>$AB$64:$AB$66</formula1>
    </dataValidation>
    <dataValidation type="list" allowBlank="1" showInputMessage="1" showErrorMessage="1" sqref="G71" xr:uid="{750010E3-71C7-4203-8074-2528106A07D1}">
      <formula1>$AB$64:$AB$64</formula1>
    </dataValidation>
    <dataValidation type="list" allowBlank="1" showInputMessage="1" showErrorMessage="1" sqref="O99:O102 O8:O24 O28:O48 O52:O61 O73:O77 O81:O88 O92:O95 O65:O69" xr:uid="{3F656619-6AEE-4122-B98F-07257BDE4169}">
      <formula1>$AG$12:$AG$14</formula1>
    </dataValidation>
    <dataValidation type="list" allowBlank="1" showInputMessage="1" showErrorMessage="1" sqref="Q92:Q95 Q106:Q110 Q8:Q24 Q52:Q61 Q65:Q69 Q73:Q77 Q81:Q88 Q99:Q102 Q28:Q48" xr:uid="{0FC29A32-BE1B-4439-AFFA-1690C707CD6D}">
      <formula1>$AG$6:$AG$8</formula1>
    </dataValidation>
    <dataValidation type="list" allowBlank="1" showInputMessage="1" showErrorMessage="1" sqref="O106:P110" xr:uid="{4E53FE47-C07A-4D3A-A566-06615130A23F}">
      <formula1>$AG$12</formula1>
    </dataValidation>
    <dataValidation type="list" allowBlank="1" showInputMessage="1" showErrorMessage="1" sqref="P99:P102 P8:P24 P81:P88 P73:P77 P52:P61 P28:P48 P92:P95 P65:P69" xr:uid="{B855C7EB-189F-4CB7-A7B5-40A0FAE38FFB}">
      <formula1>$AG$11:$AG$14</formula1>
    </dataValidation>
    <dataValidation type="list" allowBlank="1" showInputMessage="1" showErrorMessage="1" promptTitle="Selection Required" prompt="Please indicate the project's desired pathway." sqref="G23:G24" xr:uid="{CFA27D93-B0F6-4C34-A896-D9DF90F30A5A}">
      <formula1>$I$23:$I$24</formula1>
    </dataValidation>
    <dataValidation type="list" allowBlank="1" showInputMessage="1" showErrorMessage="1" sqref="F23:F24" xr:uid="{2B08D27F-B601-4ADA-A413-D69FF1BA100B}">
      <formula1>$I$23:$I$24</formula1>
    </dataValidation>
    <dataValidation type="list" allowBlank="1" showInputMessage="1" showErrorMessage="1" promptTitle="Selection Required" prompt="Please indicate the project's desired pathway." sqref="G46:G47" xr:uid="{6A22AF22-7086-45DF-B93A-98BDA6499AEC}">
      <formula1>$I$46:$I$47</formula1>
    </dataValidation>
    <dataValidation type="decimal" operator="lessThanOrEqual" allowBlank="1" showInputMessage="1" showErrorMessage="1" sqref="K106:K110" xr:uid="{530B0859-3DA3-4588-A513-CD4512F3CD7D}">
      <formula1>10</formula1>
    </dataValidation>
    <dataValidation type="list" allowBlank="1" showInputMessage="1" showErrorMessage="1" sqref="G79" xr:uid="{62B49D9D-B769-4B2B-864C-10450C5A0C3D}">
      <formula1>$T$73:$T$74</formula1>
    </dataValidation>
    <dataValidation type="decimal" allowBlank="1" showInputMessage="1" showErrorMessage="1" sqref="K19 K8 K21:K24 K10:K17" xr:uid="{C3EC5E04-2F19-4449-A276-03DB299BADFB}">
      <formula1>0</formula1>
      <formula2>J8</formula2>
    </dataValidation>
    <dataValidation type="list" allowBlank="1" showInputMessage="1" showErrorMessage="1" sqref="G63" xr:uid="{74A61408-0A16-4CE5-9915-080D3D4EDF28}">
      <formula1>#REF!</formula1>
    </dataValidation>
    <dataValidation type="decimal" operator="lessThanOrEqual" allowBlank="1" showInputMessage="1" showErrorMessage="1" sqref="K28:K33 K35:K37 K111 K100:K102 K39:K48 K56:K61 K73:K77 K92:K95 K87:K88 K81:K85 K53:K54 K65:K69" xr:uid="{1CA3FDB4-5907-41FD-91C7-7E33056E3232}">
      <formula1>J28</formula1>
    </dataValidation>
    <dataValidation allowBlank="1" showErrorMessage="1" promptTitle="Selection Required" prompt="Please indicate the project's desired pathway." sqref="G52 G86:G88" xr:uid="{FBF1D52C-A4A0-453A-87EE-EA414B38A6D3}"/>
    <dataValidation type="list" allowBlank="1" showErrorMessage="1" promptTitle="Selection Required" prompt="Please indicate the project's desired pathway." sqref="G65" xr:uid="{6AAC4EFC-8DA6-45C2-BBD0-51D92A584BFD}">
      <formula1>$AA$66:$AA$67</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4</xdr:col>
                    <xdr:colOff>69850</xdr:colOff>
                    <xdr:row>36</xdr:row>
                    <xdr:rowOff>177800</xdr:rowOff>
                  </from>
                  <to>
                    <xdr:col>5</xdr:col>
                    <xdr:colOff>298450</xdr:colOff>
                    <xdr:row>36</xdr:row>
                    <xdr:rowOff>381000</xdr:rowOff>
                  </to>
                </anchor>
              </controlPr>
            </control>
          </mc:Choice>
        </mc:AlternateContent>
        <mc:AlternateContent xmlns:mc="http://schemas.openxmlformats.org/markup-compatibility/2006">
          <mc:Choice Requires="x14">
            <control shapeId="47106" r:id="rId5" name="Check Box 2">
              <controlPr locked="0" defaultSize="0" autoFill="0" autoLine="0" autoPict="0">
                <anchor moveWithCells="1">
                  <from>
                    <xdr:col>4</xdr:col>
                    <xdr:colOff>69850</xdr:colOff>
                    <xdr:row>38</xdr:row>
                    <xdr:rowOff>177800</xdr:rowOff>
                  </from>
                  <to>
                    <xdr:col>5</xdr:col>
                    <xdr:colOff>298450</xdr:colOff>
                    <xdr:row>38</xdr:row>
                    <xdr:rowOff>381000</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4</xdr:col>
                    <xdr:colOff>69850</xdr:colOff>
                    <xdr:row>39</xdr:row>
                    <xdr:rowOff>177800</xdr:rowOff>
                  </from>
                  <to>
                    <xdr:col>5</xdr:col>
                    <xdr:colOff>279400</xdr:colOff>
                    <xdr:row>39</xdr:row>
                    <xdr:rowOff>381000</xdr:rowOff>
                  </to>
                </anchor>
              </controlPr>
            </control>
          </mc:Choice>
        </mc:AlternateContent>
        <mc:AlternateContent xmlns:mc="http://schemas.openxmlformats.org/markup-compatibility/2006">
          <mc:Choice Requires="x14">
            <control shapeId="47108" r:id="rId7" name="Check Box 4">
              <controlPr locked="0" defaultSize="0" autoFill="0" autoLine="0" autoPict="0">
                <anchor moveWithCells="1">
                  <from>
                    <xdr:col>4</xdr:col>
                    <xdr:colOff>38100</xdr:colOff>
                    <xdr:row>44</xdr:row>
                    <xdr:rowOff>139700</xdr:rowOff>
                  </from>
                  <to>
                    <xdr:col>5</xdr:col>
                    <xdr:colOff>260350</xdr:colOff>
                    <xdr:row>44</xdr:row>
                    <xdr:rowOff>342900</xdr:rowOff>
                  </to>
                </anchor>
              </controlPr>
            </control>
          </mc:Choice>
        </mc:AlternateContent>
        <mc:AlternateContent xmlns:mc="http://schemas.openxmlformats.org/markup-compatibility/2006">
          <mc:Choice Requires="x14">
            <control shapeId="47109" r:id="rId8" name="Check Box 5">
              <controlPr locked="0" defaultSize="0" autoFill="0" autoLine="0" autoPict="0">
                <anchor moveWithCells="1">
                  <from>
                    <xdr:col>4</xdr:col>
                    <xdr:colOff>69850</xdr:colOff>
                    <xdr:row>82</xdr:row>
                    <xdr:rowOff>177800</xdr:rowOff>
                  </from>
                  <to>
                    <xdr:col>5</xdr:col>
                    <xdr:colOff>292100</xdr:colOff>
                    <xdr:row>82</xdr:row>
                    <xdr:rowOff>381000</xdr:rowOff>
                  </to>
                </anchor>
              </controlPr>
            </control>
          </mc:Choice>
        </mc:AlternateContent>
        <mc:AlternateContent xmlns:mc="http://schemas.openxmlformats.org/markup-compatibility/2006">
          <mc:Choice Requires="x14">
            <control shapeId="47110" r:id="rId9" name="Check Box 6">
              <controlPr locked="0" defaultSize="0" autoFill="0" autoLine="0" autoPict="0">
                <anchor moveWithCells="1">
                  <from>
                    <xdr:col>4</xdr:col>
                    <xdr:colOff>69850</xdr:colOff>
                    <xdr:row>100</xdr:row>
                    <xdr:rowOff>177800</xdr:rowOff>
                  </from>
                  <to>
                    <xdr:col>5</xdr:col>
                    <xdr:colOff>292100</xdr:colOff>
                    <xdr:row>100</xdr:row>
                    <xdr:rowOff>381000</xdr:rowOff>
                  </to>
                </anchor>
              </controlPr>
            </control>
          </mc:Choice>
        </mc:AlternateContent>
        <mc:AlternateContent xmlns:mc="http://schemas.openxmlformats.org/markup-compatibility/2006">
          <mc:Choice Requires="x14">
            <control shapeId="47111" r:id="rId10" name="Check Box 7">
              <controlPr locked="0" defaultSize="0" autoFill="0" autoLine="0" autoPict="0">
                <anchor moveWithCells="1">
                  <from>
                    <xdr:col>4</xdr:col>
                    <xdr:colOff>69850</xdr:colOff>
                    <xdr:row>99</xdr:row>
                    <xdr:rowOff>177800</xdr:rowOff>
                  </from>
                  <to>
                    <xdr:col>5</xdr:col>
                    <xdr:colOff>292100</xdr:colOff>
                    <xdr:row>99</xdr:row>
                    <xdr:rowOff>381000</xdr:rowOff>
                  </to>
                </anchor>
              </controlPr>
            </control>
          </mc:Choice>
        </mc:AlternateContent>
        <mc:AlternateContent xmlns:mc="http://schemas.openxmlformats.org/markup-compatibility/2006">
          <mc:Choice Requires="x14">
            <control shapeId="47112" r:id="rId11" name="Check Box 8">
              <controlPr locked="0" defaultSize="0" autoFill="0" autoLine="0" autoPict="0">
                <anchor moveWithCells="1">
                  <from>
                    <xdr:col>4</xdr:col>
                    <xdr:colOff>69850</xdr:colOff>
                    <xdr:row>101</xdr:row>
                    <xdr:rowOff>177800</xdr:rowOff>
                  </from>
                  <to>
                    <xdr:col>5</xdr:col>
                    <xdr:colOff>292100</xdr:colOff>
                    <xdr:row>101</xdr:row>
                    <xdr:rowOff>381000</xdr:rowOff>
                  </to>
                </anchor>
              </controlPr>
            </control>
          </mc:Choice>
        </mc:AlternateContent>
        <mc:AlternateContent xmlns:mc="http://schemas.openxmlformats.org/markup-compatibility/2006">
          <mc:Choice Requires="x14">
            <control shapeId="47113" r:id="rId12" name="Check Box 9">
              <controlPr locked="0" defaultSize="0" autoFill="0" autoLine="0" autoPict="0">
                <anchor moveWithCells="1">
                  <from>
                    <xdr:col>4</xdr:col>
                    <xdr:colOff>69850</xdr:colOff>
                    <xdr:row>73</xdr:row>
                    <xdr:rowOff>177800</xdr:rowOff>
                  </from>
                  <to>
                    <xdr:col>5</xdr:col>
                    <xdr:colOff>292100</xdr:colOff>
                    <xdr:row>73</xdr:row>
                    <xdr:rowOff>381000</xdr:rowOff>
                  </to>
                </anchor>
              </controlPr>
            </control>
          </mc:Choice>
        </mc:AlternateContent>
        <mc:AlternateContent xmlns:mc="http://schemas.openxmlformats.org/markup-compatibility/2006">
          <mc:Choice Requires="x14">
            <control shapeId="47114" r:id="rId13" name="Check Box 10">
              <controlPr locked="0" defaultSize="0" autoFill="0" autoLine="0" autoPict="0">
                <anchor moveWithCells="1">
                  <from>
                    <xdr:col>4</xdr:col>
                    <xdr:colOff>69850</xdr:colOff>
                    <xdr:row>74</xdr:row>
                    <xdr:rowOff>177800</xdr:rowOff>
                  </from>
                  <to>
                    <xdr:col>5</xdr:col>
                    <xdr:colOff>292100</xdr:colOff>
                    <xdr:row>74</xdr:row>
                    <xdr:rowOff>381000</xdr:rowOff>
                  </to>
                </anchor>
              </controlPr>
            </control>
          </mc:Choice>
        </mc:AlternateContent>
        <mc:AlternateContent xmlns:mc="http://schemas.openxmlformats.org/markup-compatibility/2006">
          <mc:Choice Requires="x14">
            <control shapeId="47115" r:id="rId14" name="Check Box 11">
              <controlPr locked="0" defaultSize="0" autoFill="0" autoLine="0" autoPict="0">
                <anchor moveWithCells="1">
                  <from>
                    <xdr:col>4</xdr:col>
                    <xdr:colOff>69850</xdr:colOff>
                    <xdr:row>75</xdr:row>
                    <xdr:rowOff>177800</xdr:rowOff>
                  </from>
                  <to>
                    <xdr:col>5</xdr:col>
                    <xdr:colOff>292100</xdr:colOff>
                    <xdr:row>75</xdr:row>
                    <xdr:rowOff>381000</xdr:rowOff>
                  </to>
                </anchor>
              </controlPr>
            </control>
          </mc:Choice>
        </mc:AlternateContent>
        <mc:AlternateContent xmlns:mc="http://schemas.openxmlformats.org/markup-compatibility/2006">
          <mc:Choice Requires="x14">
            <control shapeId="47116" r:id="rId15" name="Check Box 12">
              <controlPr locked="0" defaultSize="0" autoFill="0" autoLine="0" autoPict="0">
                <anchor moveWithCells="1">
                  <from>
                    <xdr:col>4</xdr:col>
                    <xdr:colOff>69850</xdr:colOff>
                    <xdr:row>83</xdr:row>
                    <xdr:rowOff>177800</xdr:rowOff>
                  </from>
                  <to>
                    <xdr:col>5</xdr:col>
                    <xdr:colOff>292100</xdr:colOff>
                    <xdr:row>83</xdr:row>
                    <xdr:rowOff>381000</xdr:rowOff>
                  </to>
                </anchor>
              </controlPr>
            </control>
          </mc:Choice>
        </mc:AlternateContent>
        <mc:AlternateContent xmlns:mc="http://schemas.openxmlformats.org/markup-compatibility/2006">
          <mc:Choice Requires="x14">
            <control shapeId="47117" r:id="rId16" name="Check Box 13">
              <controlPr locked="0" defaultSize="0" autoFill="0" autoLine="0" autoPict="0">
                <anchor moveWithCells="1">
                  <from>
                    <xdr:col>4</xdr:col>
                    <xdr:colOff>69850</xdr:colOff>
                    <xdr:row>66</xdr:row>
                    <xdr:rowOff>177800</xdr:rowOff>
                  </from>
                  <to>
                    <xdr:col>5</xdr:col>
                    <xdr:colOff>292100</xdr:colOff>
                    <xdr:row>66</xdr:row>
                    <xdr:rowOff>381000</xdr:rowOff>
                  </to>
                </anchor>
              </controlPr>
            </control>
          </mc:Choice>
        </mc:AlternateContent>
        <mc:AlternateContent xmlns:mc="http://schemas.openxmlformats.org/markup-compatibility/2006">
          <mc:Choice Requires="x14">
            <control shapeId="47118" r:id="rId17" name="Check Box 14">
              <controlPr locked="0" defaultSize="0" autoFill="0" autoLine="0" autoPict="0">
                <anchor moveWithCells="1">
                  <from>
                    <xdr:col>4</xdr:col>
                    <xdr:colOff>69850</xdr:colOff>
                    <xdr:row>27</xdr:row>
                    <xdr:rowOff>177800</xdr:rowOff>
                  </from>
                  <to>
                    <xdr:col>5</xdr:col>
                    <xdr:colOff>298450</xdr:colOff>
                    <xdr:row>27</xdr:row>
                    <xdr:rowOff>381000</xdr:rowOff>
                  </to>
                </anchor>
              </controlPr>
            </control>
          </mc:Choice>
        </mc:AlternateContent>
        <mc:AlternateContent xmlns:mc="http://schemas.openxmlformats.org/markup-compatibility/2006">
          <mc:Choice Requires="x14">
            <control shapeId="47119" r:id="rId18" name="Check Box 15">
              <controlPr locked="0" defaultSize="0" autoFill="0" autoLine="0" autoPict="0">
                <anchor moveWithCells="1">
                  <from>
                    <xdr:col>4</xdr:col>
                    <xdr:colOff>69850</xdr:colOff>
                    <xdr:row>28</xdr:row>
                    <xdr:rowOff>177800</xdr:rowOff>
                  </from>
                  <to>
                    <xdr:col>5</xdr:col>
                    <xdr:colOff>298450</xdr:colOff>
                    <xdr:row>28</xdr:row>
                    <xdr:rowOff>381000</xdr:rowOff>
                  </to>
                </anchor>
              </controlPr>
            </control>
          </mc:Choice>
        </mc:AlternateContent>
        <mc:AlternateContent xmlns:mc="http://schemas.openxmlformats.org/markup-compatibility/2006">
          <mc:Choice Requires="x14">
            <control shapeId="47120" r:id="rId19" name="Check Box 16">
              <controlPr locked="0" defaultSize="0" autoFill="0" autoLine="0" autoPict="0">
                <anchor moveWithCells="1">
                  <from>
                    <xdr:col>4</xdr:col>
                    <xdr:colOff>69850</xdr:colOff>
                    <xdr:row>29</xdr:row>
                    <xdr:rowOff>177800</xdr:rowOff>
                  </from>
                  <to>
                    <xdr:col>5</xdr:col>
                    <xdr:colOff>298450</xdr:colOff>
                    <xdr:row>29</xdr:row>
                    <xdr:rowOff>381000</xdr:rowOff>
                  </to>
                </anchor>
              </controlPr>
            </control>
          </mc:Choice>
        </mc:AlternateContent>
        <mc:AlternateContent xmlns:mc="http://schemas.openxmlformats.org/markup-compatibility/2006">
          <mc:Choice Requires="x14">
            <control shapeId="47121" r:id="rId20" name="Check Box 17">
              <controlPr locked="0" defaultSize="0" autoFill="0" autoLine="0" autoPict="0">
                <anchor moveWithCells="1">
                  <from>
                    <xdr:col>4</xdr:col>
                    <xdr:colOff>69850</xdr:colOff>
                    <xdr:row>30</xdr:row>
                    <xdr:rowOff>177800</xdr:rowOff>
                  </from>
                  <to>
                    <xdr:col>5</xdr:col>
                    <xdr:colOff>298450</xdr:colOff>
                    <xdr:row>30</xdr:row>
                    <xdr:rowOff>381000</xdr:rowOff>
                  </to>
                </anchor>
              </controlPr>
            </control>
          </mc:Choice>
        </mc:AlternateContent>
        <mc:AlternateContent xmlns:mc="http://schemas.openxmlformats.org/markup-compatibility/2006">
          <mc:Choice Requires="x14">
            <control shapeId="47122" r:id="rId21" name="Check Box 18">
              <controlPr locked="0" defaultSize="0" autoFill="0" autoLine="0" autoPict="0">
                <anchor moveWithCells="1">
                  <from>
                    <xdr:col>4</xdr:col>
                    <xdr:colOff>69850</xdr:colOff>
                    <xdr:row>31</xdr:row>
                    <xdr:rowOff>177800</xdr:rowOff>
                  </from>
                  <to>
                    <xdr:col>5</xdr:col>
                    <xdr:colOff>298450</xdr:colOff>
                    <xdr:row>31</xdr:row>
                    <xdr:rowOff>381000</xdr:rowOff>
                  </to>
                </anchor>
              </controlPr>
            </control>
          </mc:Choice>
        </mc:AlternateContent>
        <mc:AlternateContent xmlns:mc="http://schemas.openxmlformats.org/markup-compatibility/2006">
          <mc:Choice Requires="x14">
            <control shapeId="47123" r:id="rId22" name="Check Box 19">
              <controlPr locked="0" defaultSize="0" autoFill="0" autoLine="0" autoPict="0">
                <anchor moveWithCells="1">
                  <from>
                    <xdr:col>4</xdr:col>
                    <xdr:colOff>69850</xdr:colOff>
                    <xdr:row>32</xdr:row>
                    <xdr:rowOff>177800</xdr:rowOff>
                  </from>
                  <to>
                    <xdr:col>5</xdr:col>
                    <xdr:colOff>298450</xdr:colOff>
                    <xdr:row>32</xdr:row>
                    <xdr:rowOff>381000</xdr:rowOff>
                  </to>
                </anchor>
              </controlPr>
            </control>
          </mc:Choice>
        </mc:AlternateContent>
        <mc:AlternateContent xmlns:mc="http://schemas.openxmlformats.org/markup-compatibility/2006">
          <mc:Choice Requires="x14">
            <control shapeId="47124" r:id="rId23" name="Check Box 20">
              <controlPr locked="0" defaultSize="0" autoFill="0" autoLine="0" autoPict="0">
                <anchor moveWithCells="1">
                  <from>
                    <xdr:col>4</xdr:col>
                    <xdr:colOff>69850</xdr:colOff>
                    <xdr:row>34</xdr:row>
                    <xdr:rowOff>177800</xdr:rowOff>
                  </from>
                  <to>
                    <xdr:col>5</xdr:col>
                    <xdr:colOff>298450</xdr:colOff>
                    <xdr:row>34</xdr:row>
                    <xdr:rowOff>381000</xdr:rowOff>
                  </to>
                </anchor>
              </controlPr>
            </control>
          </mc:Choice>
        </mc:AlternateContent>
        <mc:AlternateContent xmlns:mc="http://schemas.openxmlformats.org/markup-compatibility/2006">
          <mc:Choice Requires="x14">
            <control shapeId="47125" r:id="rId24" name="Check Box 21">
              <controlPr locked="0" defaultSize="0" autoFill="0" autoLine="0" autoPict="0">
                <anchor moveWithCells="1">
                  <from>
                    <xdr:col>4</xdr:col>
                    <xdr:colOff>69850</xdr:colOff>
                    <xdr:row>35</xdr:row>
                    <xdr:rowOff>177800</xdr:rowOff>
                  </from>
                  <to>
                    <xdr:col>5</xdr:col>
                    <xdr:colOff>298450</xdr:colOff>
                    <xdr:row>35</xdr:row>
                    <xdr:rowOff>381000</xdr:rowOff>
                  </to>
                </anchor>
              </controlPr>
            </control>
          </mc:Choice>
        </mc:AlternateContent>
        <mc:AlternateContent xmlns:mc="http://schemas.openxmlformats.org/markup-compatibility/2006">
          <mc:Choice Requires="x14">
            <control shapeId="47126" r:id="rId25" name="Check Box 22">
              <controlPr locked="0" defaultSize="0" autoFill="0" autoLine="0" autoPict="0">
                <anchor moveWithCells="1">
                  <from>
                    <xdr:col>4</xdr:col>
                    <xdr:colOff>69850</xdr:colOff>
                    <xdr:row>40</xdr:row>
                    <xdr:rowOff>177800</xdr:rowOff>
                  </from>
                  <to>
                    <xdr:col>5</xdr:col>
                    <xdr:colOff>298450</xdr:colOff>
                    <xdr:row>40</xdr:row>
                    <xdr:rowOff>381000</xdr:rowOff>
                  </to>
                </anchor>
              </controlPr>
            </control>
          </mc:Choice>
        </mc:AlternateContent>
        <mc:AlternateContent xmlns:mc="http://schemas.openxmlformats.org/markup-compatibility/2006">
          <mc:Choice Requires="x14">
            <control shapeId="47127" r:id="rId26" name="Check Box 23">
              <controlPr locked="0" defaultSize="0" autoFill="0" autoLine="0" autoPict="0">
                <anchor moveWithCells="1">
                  <from>
                    <xdr:col>4</xdr:col>
                    <xdr:colOff>69850</xdr:colOff>
                    <xdr:row>41</xdr:row>
                    <xdr:rowOff>177800</xdr:rowOff>
                  </from>
                  <to>
                    <xdr:col>5</xdr:col>
                    <xdr:colOff>298450</xdr:colOff>
                    <xdr:row>41</xdr:row>
                    <xdr:rowOff>381000</xdr:rowOff>
                  </to>
                </anchor>
              </controlPr>
            </control>
          </mc:Choice>
        </mc:AlternateContent>
        <mc:AlternateContent xmlns:mc="http://schemas.openxmlformats.org/markup-compatibility/2006">
          <mc:Choice Requires="x14">
            <control shapeId="47128" r:id="rId27" name="Check Box 24">
              <controlPr locked="0" defaultSize="0" autoFill="0" autoLine="0" autoPict="0">
                <anchor moveWithCells="1">
                  <from>
                    <xdr:col>4</xdr:col>
                    <xdr:colOff>69850</xdr:colOff>
                    <xdr:row>42</xdr:row>
                    <xdr:rowOff>177800</xdr:rowOff>
                  </from>
                  <to>
                    <xdr:col>5</xdr:col>
                    <xdr:colOff>298450</xdr:colOff>
                    <xdr:row>42</xdr:row>
                    <xdr:rowOff>381000</xdr:rowOff>
                  </to>
                </anchor>
              </controlPr>
            </control>
          </mc:Choice>
        </mc:AlternateContent>
        <mc:AlternateContent xmlns:mc="http://schemas.openxmlformats.org/markup-compatibility/2006">
          <mc:Choice Requires="x14">
            <control shapeId="47129" r:id="rId28" name="Check Box 25">
              <controlPr locked="0" defaultSize="0" autoFill="0" autoLine="0" autoPict="0">
                <anchor moveWithCells="1">
                  <from>
                    <xdr:col>4</xdr:col>
                    <xdr:colOff>38100</xdr:colOff>
                    <xdr:row>53</xdr:row>
                    <xdr:rowOff>139700</xdr:rowOff>
                  </from>
                  <to>
                    <xdr:col>5</xdr:col>
                    <xdr:colOff>254000</xdr:colOff>
                    <xdr:row>53</xdr:row>
                    <xdr:rowOff>342900</xdr:rowOff>
                  </to>
                </anchor>
              </controlPr>
            </control>
          </mc:Choice>
        </mc:AlternateContent>
        <mc:AlternateContent xmlns:mc="http://schemas.openxmlformats.org/markup-compatibility/2006">
          <mc:Choice Requires="x14">
            <control shapeId="47130" r:id="rId29" name="Check Box 26">
              <controlPr locked="0" defaultSize="0" autoFill="0" autoLine="0" autoPict="0">
                <anchor moveWithCells="1">
                  <from>
                    <xdr:col>4</xdr:col>
                    <xdr:colOff>38100</xdr:colOff>
                    <xdr:row>58</xdr:row>
                    <xdr:rowOff>139700</xdr:rowOff>
                  </from>
                  <to>
                    <xdr:col>5</xdr:col>
                    <xdr:colOff>254000</xdr:colOff>
                    <xdr:row>58</xdr:row>
                    <xdr:rowOff>342900</xdr:rowOff>
                  </to>
                </anchor>
              </controlPr>
            </control>
          </mc:Choice>
        </mc:AlternateContent>
        <mc:AlternateContent xmlns:mc="http://schemas.openxmlformats.org/markup-compatibility/2006">
          <mc:Choice Requires="x14">
            <control shapeId="47131" r:id="rId30" name="Check Box 27">
              <controlPr locked="0" defaultSize="0" autoFill="0" autoLine="0" autoPict="0">
                <anchor moveWithCells="1">
                  <from>
                    <xdr:col>4</xdr:col>
                    <xdr:colOff>38100</xdr:colOff>
                    <xdr:row>55</xdr:row>
                    <xdr:rowOff>139700</xdr:rowOff>
                  </from>
                  <to>
                    <xdr:col>5</xdr:col>
                    <xdr:colOff>254000</xdr:colOff>
                    <xdr:row>55</xdr:row>
                    <xdr:rowOff>342900</xdr:rowOff>
                  </to>
                </anchor>
              </controlPr>
            </control>
          </mc:Choice>
        </mc:AlternateContent>
        <mc:AlternateContent xmlns:mc="http://schemas.openxmlformats.org/markup-compatibility/2006">
          <mc:Choice Requires="x14">
            <control shapeId="47132" r:id="rId31" name="Check Box 28">
              <controlPr locked="0" defaultSize="0" autoFill="0" autoLine="0" autoPict="0">
                <anchor moveWithCells="1">
                  <from>
                    <xdr:col>4</xdr:col>
                    <xdr:colOff>38100</xdr:colOff>
                    <xdr:row>56</xdr:row>
                    <xdr:rowOff>139700</xdr:rowOff>
                  </from>
                  <to>
                    <xdr:col>5</xdr:col>
                    <xdr:colOff>254000</xdr:colOff>
                    <xdr:row>56</xdr:row>
                    <xdr:rowOff>342900</xdr:rowOff>
                  </to>
                </anchor>
              </controlPr>
            </control>
          </mc:Choice>
        </mc:AlternateContent>
        <mc:AlternateContent xmlns:mc="http://schemas.openxmlformats.org/markup-compatibility/2006">
          <mc:Choice Requires="x14">
            <control shapeId="47133" r:id="rId32" name="Check Box 29">
              <controlPr locked="0" defaultSize="0" autoFill="0" autoLine="0" autoPict="0">
                <anchor moveWithCells="1">
                  <from>
                    <xdr:col>4</xdr:col>
                    <xdr:colOff>38100</xdr:colOff>
                    <xdr:row>57</xdr:row>
                    <xdr:rowOff>139700</xdr:rowOff>
                  </from>
                  <to>
                    <xdr:col>5</xdr:col>
                    <xdr:colOff>254000</xdr:colOff>
                    <xdr:row>57</xdr:row>
                    <xdr:rowOff>342900</xdr:rowOff>
                  </to>
                </anchor>
              </controlPr>
            </control>
          </mc:Choice>
        </mc:AlternateContent>
        <mc:AlternateContent xmlns:mc="http://schemas.openxmlformats.org/markup-compatibility/2006">
          <mc:Choice Requires="x14">
            <control shapeId="47141" r:id="rId33" name="Check Box 37">
              <controlPr locked="0" defaultSize="0" autoFill="0" autoLine="0" autoPict="0">
                <anchor moveWithCells="1">
                  <from>
                    <xdr:col>4</xdr:col>
                    <xdr:colOff>69850</xdr:colOff>
                    <xdr:row>66</xdr:row>
                    <xdr:rowOff>177800</xdr:rowOff>
                  </from>
                  <to>
                    <xdr:col>5</xdr:col>
                    <xdr:colOff>292100</xdr:colOff>
                    <xdr:row>66</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Disclaimer</vt:lpstr>
      <vt:lpstr>Change Log</vt:lpstr>
      <vt:lpstr>Instructions</vt:lpstr>
      <vt:lpstr>Project Input Sheet</vt:lpstr>
      <vt:lpstr>Design Scorecard</vt:lpstr>
      <vt:lpstr>Built Scorecard</vt:lpstr>
      <vt:lpstr>'Built Scorecard'!Print_Area</vt:lpstr>
      <vt:lpstr>'Change Log'!Print_Area</vt:lpstr>
      <vt:lpstr>'Design Scorecard'!Print_Area</vt:lpstr>
      <vt:lpstr>Disclaimer!Print_Area</vt:lpstr>
      <vt:lpstr>Instructions!Print_Area</vt:lpstr>
      <vt:lpstr>'Project Input Sheet'!Print_Area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rmilagre</dc:creator>
  <cp:lastModifiedBy>Bhumika Mistry</cp:lastModifiedBy>
  <cp:lastPrinted>2014-10-15T23:55:14Z</cp:lastPrinted>
  <dcterms:created xsi:type="dcterms:W3CDTF">2013-06-25T01:42:25Z</dcterms:created>
  <dcterms:modified xsi:type="dcterms:W3CDTF">2023-08-09T22:02:52Z</dcterms:modified>
</cp:coreProperties>
</file>