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nzgbc-my.sharepoint.com/personal/bhumika_mistry_nzgbc_org_nz/Documents/Desktop/"/>
    </mc:Choice>
  </mc:AlternateContent>
  <xr:revisionPtr revIDLastSave="499" documentId="8_{CA82958D-7A00-41C2-83F3-C2AEC9560B5A}" xr6:coauthVersionLast="47" xr6:coauthVersionMax="47" xr10:uidLastSave="{DA2C00A0-E2EC-4135-A879-B8D601E76B39}"/>
  <bookViews>
    <workbookView xWindow="-28920" yWindow="-9060" windowWidth="29040" windowHeight="15840" tabRatio="601" firstSheet="1" activeTab="5" xr2:uid="{00000000-000D-0000-FFFF-FFFF00000000}"/>
  </bookViews>
  <sheets>
    <sheet name="Disclaimer" sheetId="1" r:id="rId1"/>
    <sheet name="Change Log" sheetId="2" r:id="rId2"/>
    <sheet name="Instructions" sheetId="3" r:id="rId3"/>
    <sheet name="Project Input Sheet" sheetId="4" state="hidden" r:id="rId4"/>
    <sheet name="Design Review Scorecard" sheetId="10" r:id="rId5"/>
    <sheet name="Built Review Scorecard" sheetId="11" r:id="rId6"/>
  </sheets>
  <externalReferences>
    <externalReference r:id="rId7"/>
    <externalReference r:id="rId8"/>
    <externalReference r:id="rId9"/>
  </externalReferences>
  <definedNames>
    <definedName name="_xlnm._FilterDatabase" localSheetId="5" hidden="1">'Built Review Scorecard'!#REF!</definedName>
    <definedName name="_xlnm._FilterDatabase" localSheetId="4" hidden="1">'Design Review Scorecard'!#REF!</definedName>
    <definedName name="Are_Urinals_installed?" localSheetId="5">#REF!</definedName>
    <definedName name="Are_Urinals_installed?" localSheetId="4">#REF!</definedName>
    <definedName name="Are_Urinals_installed?">#REF!</definedName>
    <definedName name="ene1_fields" localSheetId="5">'[1]Building Input'!$C$7:$C$11,'[1]Building Input'!$C$14:$C$15,'[1]Building Input'!$C$17,'[1]Building Input'!$C$19:$C$28,'[1]Building Input'!$C$30:$C$34,'[1]Building Input'!$C$45,'[1]Building Input'!$C$47,'[1]Building Input'!#REF!</definedName>
    <definedName name="ene1_fields" localSheetId="4">'[1]Building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 localSheetId="5">'[1]Building Input'!$C$7:$C$11,'[1]Building Input'!$C$14:$C$15,'[1]Building Input'!$C$17,'[1]Building Input'!$C$19:$C$28,'[1]Building Input'!$C$30:$C$34,'[1]Building Input'!$C$45,'[1]Building Input'!$C$47,'[1]Building Input'!#REF!</definedName>
    <definedName name="Enecon_fields" localSheetId="4">'[1]Building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Fields" localSheetId="5">'[2]Building Input'!$C$9:$C$13,'[2]Building Input'!#REF!,'[2]Building Input'!#REF!,'[2]Building Input'!#REF!,'[2]Building Input'!$C$17:$C$17,'[2]Building Input'!#REF!,'[2]Building Input'!#REF!,'[2]Building Input'!#REF!</definedName>
    <definedName name="Fields" localSheetId="4">'[2]Building Input'!$C$9:$C$13,'[2]Building Input'!#REF!,'[2]Building Input'!#REF!,'[2]Building Input'!#REF!,'[2]Building Input'!$C$17:$C$17,'[2]Building Input'!#REF!,'[2]Building Input'!#REF!,'[2]Building Input'!#REF!</definedName>
    <definedName name="Fields">'[2]Building Input'!$C$9:$C$13,'[2]Building Input'!#REF!,'[2]Building Input'!#REF!,'[2]Building Input'!#REF!,'[2]Building Input'!$C$17:$C$17,'[2]Building Input'!#REF!,'[2]Building Input'!#REF!,'[2]Building Input'!#REF!</definedName>
    <definedName name="fields2">'[3]Building Input'!$C$7:$C$11,'[3]Building Input'!$C$14:$C$15,'[3]Building Input'!$C$17,'[3]Building Input'!$C$19:$C$28,'[3]Building Input'!$C$35:$C$37,'[3]Building Input'!$C$39,'[3]Building Input'!$C$41,'[3]Building Input'!$C$43:$C$44</definedName>
    <definedName name="Fields3">'[3]Building Input'!$C$7:$C$11,'[3]Building Input'!$C$14:$C$15,'[3]Building Input'!$C$17,'[3]Building Input'!$C$19:$C$28,'[3]Building Input'!$C$35:$C$37,'[3]Building Input'!$C$39,'[3]Building Input'!$C$41,'[3]Building Input'!$C$43:$C$44</definedName>
    <definedName name="Headings" localSheetId="5">#REF!,#REF!,#REF!,#REF!,#REF!</definedName>
    <definedName name="Headings" localSheetId="4">#REF!,#REF!,#REF!,#REF!,#REF!</definedName>
    <definedName name="Headings">#REF!,#REF!,#REF!,#REF!,#REF!</definedName>
    <definedName name="Headings2">'[3]Transport Calculator'!$B$5:$B$11,'[3]Transport Calculator'!$C$5:$D$7,'[3]Transport Calculator'!$B$14:$B$20,'[3]Transport Calculator'!$C$14:$D$16,'[3]Transport Calculator'!$C$22:$D$22</definedName>
    <definedName name="HeadingsEC" localSheetId="5">#REF!,#REF!,#REF!,#REF!,#REF!</definedName>
    <definedName name="HeadingsEC" localSheetId="4">#REF!,#REF!,#REF!,#REF!,#REF!</definedName>
    <definedName name="HeadingsEC">#REF!,#REF!,#REF!,#REF!,#REF!</definedName>
    <definedName name="Headingsec2">'[3]Ecology Calculator'!$B$5,'[3]Ecology Calculator'!$B$7,'[3]Ecology Calculator'!$B$9:$F$10,'[3]Ecology Calculator'!$B$11:$B$31,'[3]Ecology Calculator'!$D$28:$F$31</definedName>
    <definedName name="Labels" localSheetId="5">#REF!,#REF!</definedName>
    <definedName name="Labels" localSheetId="4">#REF!,#REF!</definedName>
    <definedName name="Labels">#REF!,#REF!</definedName>
    <definedName name="method" localSheetId="5">#REF!</definedName>
    <definedName name="method" localSheetId="4">#REF!</definedName>
    <definedName name="method">#REF!</definedName>
    <definedName name="_xlnm.Print_Area" localSheetId="5">'Built Review Scorecard'!$F$26:$J$48</definedName>
    <definedName name="_xlnm.Print_Area" localSheetId="1">'Change Log'!$A$1:$F$15</definedName>
    <definedName name="_xlnm.Print_Area" localSheetId="4">'Design Review Scorecard'!$F$26:$J$48</definedName>
    <definedName name="_xlnm.Print_Area" localSheetId="0">Disclaimer!$A$2:$B$27</definedName>
    <definedName name="_xlnm.Print_Area" localSheetId="2">Instructions!$A$1:$F$23</definedName>
    <definedName name="_xlnm.Print_Area" localSheetId="3">'Project Input Sheet'!$A$1:$C$43</definedName>
    <definedName name="WhiteSpace" localSheetId="5">#REF!,#REF!</definedName>
    <definedName name="WhiteSpace" localSheetId="4">#REF!,#REF!</definedName>
    <definedName name="WhiteSpace">#REF!,#REF!</definedName>
    <definedName name="yes" localSheetId="5">#REF!</definedName>
    <definedName name="yes" localSheetId="4">#REF!</definedName>
    <definedName name="yes">#REF!</definedName>
    <definedName name="Z_5013EB9C_19BB_466B_9CDC_5A3743C1EB5F_.wvu.Cols" localSheetId="5" hidden="1">'Built Review Scorecard'!$A:$B,'Built Review Scorecard'!$O:$P,'Built Review Scorecard'!$W:$Z</definedName>
    <definedName name="Z_5013EB9C_19BB_466B_9CDC_5A3743C1EB5F_.wvu.Cols" localSheetId="4" hidden="1">'Design Review Scorecard'!$A:$B,'Design Review Scorecard'!$O:$P,'Design Review Scorecard'!$W:$Z</definedName>
    <definedName name="Z_5013EB9C_19BB_466B_9CDC_5A3743C1EB5F_.wvu.Cols" localSheetId="3" hidden="1">'Project Input Sheet'!$E:$E</definedName>
    <definedName name="Z_5013EB9C_19BB_466B_9CDC_5A3743C1EB5F_.wvu.PrintArea" localSheetId="5" hidden="1">'Built Review Scorecard'!$F$26:$J$48</definedName>
    <definedName name="Z_5013EB9C_19BB_466B_9CDC_5A3743C1EB5F_.wvu.PrintArea" localSheetId="1" hidden="1">'Change Log'!$A$1:$F$15</definedName>
    <definedName name="Z_5013EB9C_19BB_466B_9CDC_5A3743C1EB5F_.wvu.PrintArea" localSheetId="4" hidden="1">'Design Review Scorecard'!$F$26:$J$48</definedName>
    <definedName name="Z_5013EB9C_19BB_466B_9CDC_5A3743C1EB5F_.wvu.PrintArea" localSheetId="0" hidden="1">Disclaimer!$A$2:$B$27</definedName>
    <definedName name="Z_5013EB9C_19BB_466B_9CDC_5A3743C1EB5F_.wvu.PrintArea" localSheetId="2" hidden="1">Instructions!$A$1:$F$23</definedName>
    <definedName name="Z_5013EB9C_19BB_466B_9CDC_5A3743C1EB5F_.wvu.PrintArea" localSheetId="3" hidden="1">'Project Input Sheet'!$A$1:$C$43</definedName>
    <definedName name="Z_5013EB9C_19BB_466B_9CDC_5A3743C1EB5F_.wvu.Rows" localSheetId="5" hidden="1">'Built Review Scorecard'!$122:$127</definedName>
    <definedName name="Z_5013EB9C_19BB_466B_9CDC_5A3743C1EB5F_.wvu.Rows" localSheetId="4" hidden="1">'Design Review Scorecard'!$122:$127</definedName>
    <definedName name="Z_5013EB9C_19BB_466B_9CDC_5A3743C1EB5F_.wvu.Rows" localSheetId="3" hidden="1">'Project Input Sheet'!$1:$1</definedName>
  </definedNames>
  <calcPr calcId="191028"/>
  <customWorkbookViews>
    <customWorkbookView name="Devan Valenti - Personal View" guid="{5013EB9C-19BB-466B-9CDC-5A3743C1EB5F}" mergeInterval="0" personalView="1" maximized="1" xWindow="1916" yWindow="-4" windowWidth="1928" windowHeight="1208" tabRatio="601"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7" i="11" l="1"/>
  <c r="Q126" i="11"/>
  <c r="P126" i="11"/>
  <c r="O126" i="11"/>
  <c r="Q125" i="11"/>
  <c r="P125" i="11"/>
  <c r="O125" i="11"/>
  <c r="Q124" i="11"/>
  <c r="R124" i="11" s="1"/>
  <c r="R127" i="11" s="1"/>
  <c r="P5" i="11" s="1"/>
  <c r="P124" i="11"/>
  <c r="O124" i="11"/>
  <c r="Q123" i="11"/>
  <c r="P123" i="11"/>
  <c r="N103" i="11"/>
  <c r="L103" i="11"/>
  <c r="K103" i="11"/>
  <c r="K108" i="11" s="1"/>
  <c r="J103" i="11"/>
  <c r="N102" i="11"/>
  <c r="M102" i="11"/>
  <c r="N101" i="11"/>
  <c r="M101" i="11"/>
  <c r="N100" i="11"/>
  <c r="M100" i="11"/>
  <c r="N99" i="11"/>
  <c r="M99" i="11"/>
  <c r="N98" i="11"/>
  <c r="M98" i="11"/>
  <c r="M103" i="11" s="1"/>
  <c r="L98" i="11"/>
  <c r="K95" i="11"/>
  <c r="N94" i="11"/>
  <c r="M94" i="11"/>
  <c r="J94" i="11"/>
  <c r="C94" i="11"/>
  <c r="N93" i="11"/>
  <c r="N95" i="11" s="1"/>
  <c r="M93" i="11"/>
  <c r="J93" i="11"/>
  <c r="C93" i="11"/>
  <c r="N92" i="11"/>
  <c r="M92" i="11"/>
  <c r="L92" i="11"/>
  <c r="J92" i="11"/>
  <c r="J95" i="11" s="1"/>
  <c r="C92" i="11"/>
  <c r="J90" i="11" s="1"/>
  <c r="N91" i="11"/>
  <c r="M91" i="11"/>
  <c r="M95" i="11" s="1"/>
  <c r="K88" i="11"/>
  <c r="J88" i="11"/>
  <c r="N87" i="11"/>
  <c r="M87" i="11"/>
  <c r="N86" i="11"/>
  <c r="M86" i="11"/>
  <c r="N85" i="11"/>
  <c r="M85" i="11"/>
  <c r="N84" i="11"/>
  <c r="N88" i="11" s="1"/>
  <c r="M84" i="11"/>
  <c r="M88" i="11" s="1"/>
  <c r="L84" i="11"/>
  <c r="J83" i="11"/>
  <c r="N81" i="11"/>
  <c r="K81" i="11"/>
  <c r="N80" i="11"/>
  <c r="M80" i="11"/>
  <c r="J80" i="11"/>
  <c r="N79" i="11"/>
  <c r="M79" i="11"/>
  <c r="L79" i="11"/>
  <c r="J79" i="11"/>
  <c r="N78" i="11"/>
  <c r="M78" i="11"/>
  <c r="N77" i="11"/>
  <c r="M77" i="11"/>
  <c r="N76" i="11"/>
  <c r="M76" i="11"/>
  <c r="J76" i="11"/>
  <c r="C76" i="11"/>
  <c r="N75" i="11"/>
  <c r="M75" i="11"/>
  <c r="J75" i="11"/>
  <c r="J81" i="11" s="1"/>
  <c r="C75" i="11"/>
  <c r="N74" i="11"/>
  <c r="M74" i="11"/>
  <c r="J74" i="11"/>
  <c r="N73" i="11"/>
  <c r="M73" i="11"/>
  <c r="M81" i="11" s="1"/>
  <c r="J73" i="11"/>
  <c r="J72" i="11"/>
  <c r="N70" i="11"/>
  <c r="K70" i="11"/>
  <c r="N69" i="11"/>
  <c r="M69" i="11"/>
  <c r="J69" i="11"/>
  <c r="N68" i="11"/>
  <c r="M68" i="11"/>
  <c r="J68" i="11"/>
  <c r="C68" i="11"/>
  <c r="N67" i="11"/>
  <c r="M67" i="11"/>
  <c r="J67" i="11"/>
  <c r="C67" i="11"/>
  <c r="N66" i="11"/>
  <c r="M66" i="11"/>
  <c r="J66" i="11"/>
  <c r="C66" i="11"/>
  <c r="N65" i="11"/>
  <c r="M65" i="11"/>
  <c r="M70" i="11" s="1"/>
  <c r="J65" i="11"/>
  <c r="J70" i="11" s="1"/>
  <c r="J64" i="11"/>
  <c r="K62" i="11"/>
  <c r="N61" i="11"/>
  <c r="M61" i="11"/>
  <c r="J61" i="11"/>
  <c r="N60" i="11"/>
  <c r="M60" i="11"/>
  <c r="J60" i="11"/>
  <c r="N59" i="11"/>
  <c r="M59" i="11"/>
  <c r="M62" i="11" s="1"/>
  <c r="J59" i="11"/>
  <c r="C59" i="11"/>
  <c r="N58" i="11"/>
  <c r="M58" i="11"/>
  <c r="J58" i="11"/>
  <c r="N57" i="11"/>
  <c r="N62" i="11" s="1"/>
  <c r="M57" i="11"/>
  <c r="J57" i="11"/>
  <c r="J62" i="11" s="1"/>
  <c r="J56" i="11"/>
  <c r="K54" i="11"/>
  <c r="N53" i="11"/>
  <c r="M53" i="11"/>
  <c r="J53" i="11"/>
  <c r="J54" i="11" s="1"/>
  <c r="N52" i="11"/>
  <c r="M52" i="11"/>
  <c r="J52" i="11"/>
  <c r="N51" i="11"/>
  <c r="M51" i="11"/>
  <c r="J50" i="11"/>
  <c r="K48" i="11"/>
  <c r="N47" i="11"/>
  <c r="M47" i="11"/>
  <c r="N46" i="11"/>
  <c r="M46" i="11"/>
  <c r="J46" i="11"/>
  <c r="N45" i="11"/>
  <c r="M45" i="11"/>
  <c r="J45" i="11"/>
  <c r="N44" i="11"/>
  <c r="M44" i="11"/>
  <c r="J44" i="11"/>
  <c r="C44" i="11"/>
  <c r="N43" i="11"/>
  <c r="M43" i="11"/>
  <c r="J43" i="11"/>
  <c r="C43" i="11"/>
  <c r="N42" i="11"/>
  <c r="M42" i="11"/>
  <c r="J42" i="11"/>
  <c r="C42" i="11"/>
  <c r="N41" i="11"/>
  <c r="M41" i="11"/>
  <c r="J41" i="11"/>
  <c r="C41" i="11"/>
  <c r="N40" i="11"/>
  <c r="M40" i="11"/>
  <c r="J40" i="11"/>
  <c r="C40" i="11"/>
  <c r="N39" i="11"/>
  <c r="M39" i="11"/>
  <c r="M48" i="11" s="1"/>
  <c r="L39" i="11"/>
  <c r="J39" i="11"/>
  <c r="C39" i="11"/>
  <c r="N38" i="11"/>
  <c r="M38" i="11"/>
  <c r="L38" i="11"/>
  <c r="J38" i="11"/>
  <c r="C38" i="11"/>
  <c r="J26" i="11" s="1"/>
  <c r="N37" i="11"/>
  <c r="M37" i="11"/>
  <c r="N36" i="11"/>
  <c r="M36" i="11"/>
  <c r="L36" i="11"/>
  <c r="J36" i="11"/>
  <c r="C36" i="11"/>
  <c r="N35" i="11"/>
  <c r="M35" i="11"/>
  <c r="L35" i="11"/>
  <c r="J35" i="11"/>
  <c r="C35" i="11"/>
  <c r="N34" i="11"/>
  <c r="M34" i="11"/>
  <c r="L34" i="11"/>
  <c r="J34" i="11"/>
  <c r="C34" i="11"/>
  <c r="N33" i="11"/>
  <c r="M33" i="11"/>
  <c r="N32" i="11"/>
  <c r="M32" i="11"/>
  <c r="J32" i="11"/>
  <c r="C32" i="11"/>
  <c r="N31" i="11"/>
  <c r="M31" i="11"/>
  <c r="J31" i="11"/>
  <c r="C31" i="11"/>
  <c r="N30" i="11"/>
  <c r="M30" i="11"/>
  <c r="J30" i="11"/>
  <c r="C30" i="11"/>
  <c r="N29" i="11"/>
  <c r="M29" i="11"/>
  <c r="J29" i="11"/>
  <c r="C29" i="11"/>
  <c r="N28" i="11"/>
  <c r="M28" i="11"/>
  <c r="J28" i="11"/>
  <c r="C28" i="11"/>
  <c r="N27" i="11"/>
  <c r="N48" i="11" s="1"/>
  <c r="M27" i="11"/>
  <c r="J27" i="11"/>
  <c r="J48" i="11" s="1"/>
  <c r="C27" i="11"/>
  <c r="A106" i="11" s="1"/>
  <c r="K24" i="11"/>
  <c r="K106" i="11" s="1"/>
  <c r="J24" i="11"/>
  <c r="N23" i="11"/>
  <c r="M23" i="11"/>
  <c r="J23" i="11"/>
  <c r="N22" i="11"/>
  <c r="M22" i="11"/>
  <c r="J22" i="11"/>
  <c r="N21" i="11"/>
  <c r="M21" i="11"/>
  <c r="L21" i="11"/>
  <c r="N20" i="11"/>
  <c r="M20" i="11"/>
  <c r="L20" i="11"/>
  <c r="N19" i="11"/>
  <c r="M19" i="11"/>
  <c r="N18" i="11"/>
  <c r="M18" i="11"/>
  <c r="L18" i="11"/>
  <c r="N17" i="11"/>
  <c r="M17" i="11"/>
  <c r="N16" i="11"/>
  <c r="M16" i="11"/>
  <c r="N15" i="11"/>
  <c r="M15" i="11"/>
  <c r="N14" i="11"/>
  <c r="M14" i="11"/>
  <c r="N13" i="11"/>
  <c r="M13" i="11"/>
  <c r="N12" i="11"/>
  <c r="M12" i="11"/>
  <c r="L12" i="11"/>
  <c r="N11" i="11"/>
  <c r="M11" i="11"/>
  <c r="M24" i="11" s="1"/>
  <c r="L11" i="11"/>
  <c r="N10" i="11"/>
  <c r="M10" i="11"/>
  <c r="N9" i="11"/>
  <c r="N24" i="11" s="1"/>
  <c r="M9" i="11"/>
  <c r="J8" i="11"/>
  <c r="J52" i="10"/>
  <c r="J53" i="10"/>
  <c r="N77" i="10"/>
  <c r="M77" i="10"/>
  <c r="L12" i="10"/>
  <c r="L11" i="10"/>
  <c r="M54" i="11" l="1"/>
  <c r="N54" i="11"/>
  <c r="J106" i="11"/>
  <c r="J5" i="11" s="1"/>
  <c r="R125" i="11"/>
  <c r="J54" i="10"/>
  <c r="L92" i="10"/>
  <c r="L79" i="10"/>
  <c r="L38" i="10"/>
  <c r="L39" i="10"/>
  <c r="L36" i="10"/>
  <c r="L21" i="10"/>
  <c r="L20" i="10"/>
  <c r="L18" i="10"/>
  <c r="J59" i="10"/>
  <c r="M106" i="11" l="1"/>
  <c r="M5" i="11" s="1"/>
  <c r="K107" i="11"/>
  <c r="K109" i="11" s="1"/>
  <c r="K5" i="11" s="1"/>
  <c r="G5" i="11" s="1"/>
  <c r="N106" i="11"/>
  <c r="N5" i="11" s="1"/>
  <c r="C68" i="10"/>
  <c r="C75" i="10"/>
  <c r="Q127" i="10" l="1"/>
  <c r="Q126" i="10"/>
  <c r="P126" i="10"/>
  <c r="O126" i="10"/>
  <c r="Q125" i="10"/>
  <c r="P125" i="10"/>
  <c r="O125" i="10"/>
  <c r="Q124" i="10"/>
  <c r="P124" i="10"/>
  <c r="O124" i="10"/>
  <c r="Q123" i="10"/>
  <c r="P123" i="10"/>
  <c r="K103" i="10"/>
  <c r="K108" i="10" s="1"/>
  <c r="J103" i="10"/>
  <c r="N102" i="10"/>
  <c r="M102" i="10"/>
  <c r="N101" i="10"/>
  <c r="M101" i="10"/>
  <c r="N100" i="10"/>
  <c r="M100" i="10"/>
  <c r="N99" i="10"/>
  <c r="M99" i="10"/>
  <c r="N98" i="10"/>
  <c r="M98" i="10"/>
  <c r="L98" i="10"/>
  <c r="K95" i="10"/>
  <c r="N94" i="10"/>
  <c r="M94" i="10"/>
  <c r="J94" i="10"/>
  <c r="C94" i="10"/>
  <c r="N93" i="10"/>
  <c r="M93" i="10"/>
  <c r="J93" i="10"/>
  <c r="C93" i="10"/>
  <c r="N92" i="10"/>
  <c r="M92" i="10"/>
  <c r="J92" i="10"/>
  <c r="C92" i="10"/>
  <c r="N91" i="10"/>
  <c r="M91" i="10"/>
  <c r="K88" i="10"/>
  <c r="J88" i="10"/>
  <c r="N87" i="10"/>
  <c r="M87" i="10"/>
  <c r="N86" i="10"/>
  <c r="M86" i="10"/>
  <c r="N85" i="10"/>
  <c r="M85" i="10"/>
  <c r="N84" i="10"/>
  <c r="M84" i="10"/>
  <c r="L84" i="10"/>
  <c r="J83" i="10"/>
  <c r="K81" i="10"/>
  <c r="N80" i="10"/>
  <c r="M80" i="10"/>
  <c r="J80" i="10"/>
  <c r="N79" i="10"/>
  <c r="M79" i="10"/>
  <c r="J79" i="10"/>
  <c r="N78" i="10"/>
  <c r="M78" i="10"/>
  <c r="N76" i="10"/>
  <c r="M76" i="10"/>
  <c r="J76" i="10"/>
  <c r="C76" i="10"/>
  <c r="N75" i="10"/>
  <c r="M75" i="10"/>
  <c r="J75" i="10"/>
  <c r="N74" i="10"/>
  <c r="M74" i="10"/>
  <c r="J74" i="10"/>
  <c r="N73" i="10"/>
  <c r="M73" i="10"/>
  <c r="J73" i="10"/>
  <c r="J72" i="10"/>
  <c r="K70" i="10"/>
  <c r="N69" i="10"/>
  <c r="M69" i="10"/>
  <c r="J69" i="10"/>
  <c r="N68" i="10"/>
  <c r="M68" i="10"/>
  <c r="J68" i="10"/>
  <c r="N67" i="10"/>
  <c r="M67" i="10"/>
  <c r="J67" i="10"/>
  <c r="C67" i="10"/>
  <c r="N66" i="10"/>
  <c r="M66" i="10"/>
  <c r="J66" i="10"/>
  <c r="C66" i="10"/>
  <c r="N65" i="10"/>
  <c r="M65" i="10"/>
  <c r="J65" i="10"/>
  <c r="J64" i="10"/>
  <c r="K62" i="10"/>
  <c r="N61" i="10"/>
  <c r="M61" i="10"/>
  <c r="J61" i="10"/>
  <c r="N60" i="10"/>
  <c r="M60" i="10"/>
  <c r="J60" i="10"/>
  <c r="N59" i="10"/>
  <c r="M59" i="10"/>
  <c r="C59" i="10"/>
  <c r="N58" i="10"/>
  <c r="M58" i="10"/>
  <c r="J58" i="10"/>
  <c r="N57" i="10"/>
  <c r="M57" i="10"/>
  <c r="J57" i="10"/>
  <c r="J56" i="10"/>
  <c r="K54" i="10"/>
  <c r="N53" i="10"/>
  <c r="M53" i="10"/>
  <c r="N52" i="10"/>
  <c r="M52" i="10"/>
  <c r="N51" i="10"/>
  <c r="M51" i="10"/>
  <c r="J50" i="10"/>
  <c r="K48" i="10"/>
  <c r="N47" i="10"/>
  <c r="M47" i="10"/>
  <c r="N46" i="10"/>
  <c r="M46" i="10"/>
  <c r="J46" i="10"/>
  <c r="N45" i="10"/>
  <c r="M45" i="10"/>
  <c r="J45" i="10"/>
  <c r="N44" i="10"/>
  <c r="M44" i="10"/>
  <c r="J44" i="10"/>
  <c r="C44" i="10"/>
  <c r="N43" i="10"/>
  <c r="M43" i="10"/>
  <c r="J43" i="10"/>
  <c r="C43" i="10"/>
  <c r="N42" i="10"/>
  <c r="M42" i="10"/>
  <c r="J42" i="10"/>
  <c r="C42" i="10"/>
  <c r="N41" i="10"/>
  <c r="M41" i="10"/>
  <c r="J41" i="10"/>
  <c r="C41" i="10"/>
  <c r="N40" i="10"/>
  <c r="M40" i="10"/>
  <c r="J40" i="10"/>
  <c r="C40" i="10"/>
  <c r="N39" i="10"/>
  <c r="M39" i="10"/>
  <c r="J39" i="10"/>
  <c r="C39" i="10"/>
  <c r="N38" i="10"/>
  <c r="M38" i="10"/>
  <c r="J38" i="10"/>
  <c r="C38" i="10"/>
  <c r="N37" i="10"/>
  <c r="M37" i="10"/>
  <c r="N36" i="10"/>
  <c r="M36" i="10"/>
  <c r="J36" i="10"/>
  <c r="C36" i="10"/>
  <c r="N35" i="10"/>
  <c r="M35" i="10"/>
  <c r="L35" i="10"/>
  <c r="J35" i="10"/>
  <c r="C35" i="10"/>
  <c r="N34" i="10"/>
  <c r="M34" i="10"/>
  <c r="L34" i="10"/>
  <c r="J34" i="10"/>
  <c r="C34" i="10"/>
  <c r="N33" i="10"/>
  <c r="M33" i="10"/>
  <c r="N32" i="10"/>
  <c r="M32" i="10"/>
  <c r="J32" i="10"/>
  <c r="C32" i="10"/>
  <c r="N31" i="10"/>
  <c r="M31" i="10"/>
  <c r="J31" i="10"/>
  <c r="C31" i="10"/>
  <c r="N30" i="10"/>
  <c r="M30" i="10"/>
  <c r="J30" i="10"/>
  <c r="C30" i="10"/>
  <c r="N29" i="10"/>
  <c r="M29" i="10"/>
  <c r="J29" i="10"/>
  <c r="C29" i="10"/>
  <c r="N28" i="10"/>
  <c r="M28" i="10"/>
  <c r="J28" i="10"/>
  <c r="C28" i="10"/>
  <c r="N27" i="10"/>
  <c r="M27" i="10"/>
  <c r="J27" i="10"/>
  <c r="C27" i="10"/>
  <c r="K24" i="10"/>
  <c r="N23" i="10"/>
  <c r="M23" i="10"/>
  <c r="J23" i="10"/>
  <c r="N22" i="10"/>
  <c r="M22" i="10"/>
  <c r="J22" i="10"/>
  <c r="N21" i="10"/>
  <c r="M21" i="10"/>
  <c r="N20" i="10"/>
  <c r="M20" i="10"/>
  <c r="N19" i="10"/>
  <c r="M19" i="10"/>
  <c r="N18" i="10"/>
  <c r="M18" i="10"/>
  <c r="N17" i="10"/>
  <c r="M17" i="10"/>
  <c r="N16" i="10"/>
  <c r="M16" i="10"/>
  <c r="N15" i="10"/>
  <c r="M15" i="10"/>
  <c r="N14" i="10"/>
  <c r="M14" i="10"/>
  <c r="N13" i="10"/>
  <c r="M13" i="10"/>
  <c r="N12" i="10"/>
  <c r="M12" i="10"/>
  <c r="N11" i="10"/>
  <c r="M11" i="10"/>
  <c r="N10" i="10"/>
  <c r="M10" i="10"/>
  <c r="N9" i="10"/>
  <c r="M9" i="10"/>
  <c r="J24" i="10" l="1"/>
  <c r="J8" i="10"/>
  <c r="K106" i="10"/>
  <c r="A106" i="10"/>
  <c r="J26" i="10"/>
  <c r="M81" i="10"/>
  <c r="J95" i="10"/>
  <c r="R124" i="10"/>
  <c r="R125" i="10" s="1"/>
  <c r="R127" i="10" s="1"/>
  <c r="P5" i="10" s="1"/>
  <c r="N81" i="10"/>
  <c r="J70" i="10"/>
  <c r="J62" i="10"/>
  <c r="J48" i="10"/>
  <c r="J81" i="10"/>
  <c r="M103" i="10"/>
  <c r="N103" i="10"/>
  <c r="J90" i="10"/>
  <c r="N95" i="10"/>
  <c r="M95" i="10"/>
  <c r="N88" i="10"/>
  <c r="M88" i="10"/>
  <c r="M70" i="10"/>
  <c r="N70" i="10"/>
  <c r="M62" i="10"/>
  <c r="N62" i="10"/>
  <c r="M54" i="10"/>
  <c r="N54" i="10"/>
  <c r="M48" i="10"/>
  <c r="N48" i="10"/>
  <c r="M24" i="10"/>
  <c r="N24" i="10"/>
  <c r="L103" i="10"/>
  <c r="J106" i="10" l="1"/>
  <c r="J5" i="10" s="1"/>
  <c r="N106" i="10" l="1"/>
  <c r="N5" i="10" s="1"/>
  <c r="M106" i="10"/>
  <c r="K107" i="10"/>
  <c r="K109" i="10" s="1"/>
  <c r="K5" i="10" s="1"/>
  <c r="G5" i="10" s="1"/>
  <c r="M5" i="10" l="1"/>
  <c r="C21" i="4" l="1"/>
</calcChain>
</file>

<file path=xl/sharedStrings.xml><?xml version="1.0" encoding="utf-8"?>
<sst xmlns="http://schemas.openxmlformats.org/spreadsheetml/2006/main" count="580" uniqueCount="277">
  <si>
    <t>Authorisation, Acknowledgement and Disclaimer</t>
  </si>
  <si>
    <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
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
Unauthorised use of the Submission Guidelines will violate copyright, and other laws, and is prohibited. All text, graphics, layout and other elements of content contained in the Submission Guidelines is owned by the NZGBC and are protected by copyright, trade mark and other laws.
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
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
The application of the Submission Guidelines to all Eligible Projects is encouraged to assess and improve their environmental attributes. 
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For NZGBC non-member organisations: This soft-copy gives your organisation license to use the Submission Guidelines by up to 5 users. Organisations that require a license for more than 5 users should contact the NZGBC.
All rights reserved.</t>
  </si>
  <si>
    <t xml:space="preserve">
</t>
  </si>
  <si>
    <t xml:space="preserve">Please ensure that you use the most up to date version of Green Star Scorecards. They are routinely updated, and using the most current version will make filling in your scorecard easier, clearer and more accurate.
This Scorecard provides an indication of the number of points available in the rating tool. It is not final, and it is only intended for feedback purposes. 
</t>
  </si>
  <si>
    <t>Change Log</t>
  </si>
  <si>
    <t>Scorecard Release</t>
  </si>
  <si>
    <t>Summary of Changes</t>
  </si>
  <si>
    <t>Instructions</t>
  </si>
  <si>
    <t xml:space="preserve">Use the tabs at the bottom of the worksheets to navigate. 
    1. Ensure to fill out the appropriate Scorecard based on the phase of the project (either Design or As Built).
    2 Fill in the targeted points in the appropriate Scorecard in the ‘Points Targeted’ column.
    3. Any credits which have a Conditional or Minimum Requirement are required to be selected as 'Complies'.
    4. Select the 'NA' check box for any credits which are deemed 'Not Applicable' to the project.
    5. Credits which have multiple compliance pathways are listed below. Pathways for these credits need to be selected in the 'Aim of Credit/Selection' or "Credit Criteria" column in order to unlock the associated criterion in the 'Points Targeted' column.  
</t>
  </si>
  <si>
    <t>* Operational Waste
* Quality of Amenities
* Potable Water
* Construction and Demolition Waste</t>
  </si>
  <si>
    <t>Important Notes</t>
  </si>
  <si>
    <t xml:space="preserve">
* Please complete all cells in WHITE only. All other cells are to be completed by the NZGBC and its representatives.   
* To unlock a multiple compliance pathway criterion, the desired pathway must be selected from the drop-down list. 
* As stated in the Submission Guidelines, some credits will be considered 'Not Applicable' for certain projects. These credits have a 'Not Applicable' check box in the 'NA' column of the Scorecard. If a credit is deemed as 'Not Applicable', and approval has been gained from the NZGBC via a Technical Question, then please select the relevant tick box under the 'NA' column. This will affect the total number of points available and the project's final score. 
* The total number of points available for each Category is indicated in the heading at the top of that Category. Depending on the desired pathway chosen, the number of points available for the project is shown in the 'Total' row  at the bottom of the Category.
 </t>
  </si>
  <si>
    <t>A section has been provided within the scorecard worksheet to enable project teams to query assessment comments prior to the following round of assessment. The three types of queries that may be submitted are:
     1. Clarifying the documentation requested in the assessment comment. 
     2. Clarifying apparent inconsistencies between the assessment comment and the Submission Guideline's requirements.
     3. Documentation was included but missed during the assessment.
This section is hidden prior to the project's assessment. The section will be unhidden when project teams receive their project's assessment results.</t>
  </si>
  <si>
    <t>x</t>
  </si>
  <si>
    <t>Green Star - Interiors</t>
  </si>
  <si>
    <t xml:space="preserve">Project Details </t>
  </si>
  <si>
    <t>NSW</t>
  </si>
  <si>
    <t>Name of project:</t>
  </si>
  <si>
    <t>ACT</t>
  </si>
  <si>
    <t>Address of project:</t>
  </si>
  <si>
    <t>NT</t>
  </si>
  <si>
    <t>QLD</t>
  </si>
  <si>
    <t>SA</t>
  </si>
  <si>
    <t>Postcode:</t>
  </si>
  <si>
    <t>TAS</t>
  </si>
  <si>
    <t>State:</t>
  </si>
  <si>
    <t>VIC</t>
  </si>
  <si>
    <t>WA</t>
  </si>
  <si>
    <t>Area Listing (NLA in m²)</t>
  </si>
  <si>
    <t>Office</t>
  </si>
  <si>
    <t>Residential</t>
  </si>
  <si>
    <t>Retail</t>
  </si>
  <si>
    <t>Healthcare</t>
  </si>
  <si>
    <t>Education</t>
  </si>
  <si>
    <t>Industrial</t>
  </si>
  <si>
    <t>Other</t>
  </si>
  <si>
    <t>Total</t>
  </si>
  <si>
    <t>Applicant Details</t>
  </si>
  <si>
    <t>Applicant:</t>
  </si>
  <si>
    <t>Contact Person:</t>
  </si>
  <si>
    <t>Project Team Details</t>
  </si>
  <si>
    <t>Company/Organisation</t>
  </si>
  <si>
    <t>Acoustic Consultant</t>
  </si>
  <si>
    <t>Architect</t>
  </si>
  <si>
    <t>Building Services Engineer</t>
  </si>
  <si>
    <t>Surveyor</t>
  </si>
  <si>
    <t>ESD Consultant</t>
  </si>
  <si>
    <t>Landscaping Consultant</t>
  </si>
  <si>
    <t>Local Planning Authority</t>
  </si>
  <si>
    <t>Main Contractor</t>
  </si>
  <si>
    <t>Project Manager</t>
  </si>
  <si>
    <t>Quantity Surveyor</t>
  </si>
  <si>
    <t>Structural/Civil Engineer</t>
  </si>
  <si>
    <t>Project Description</t>
  </si>
  <si>
    <t>Description of project</t>
  </si>
  <si>
    <t>Green Star - Interiors Scorecard</t>
  </si>
  <si>
    <t>Project:</t>
  </si>
  <si>
    <t>Core Points Available</t>
  </si>
  <si>
    <t>Total Score Targeted</t>
  </si>
  <si>
    <t>Total Points Awarded</t>
  </si>
  <si>
    <t>Total Points TBC</t>
  </si>
  <si>
    <t>Targeted Rating:</t>
  </si>
  <si>
    <t>NA</t>
  </si>
  <si>
    <t>CATEGORY / CREDIT</t>
  </si>
  <si>
    <t>AIM OF THE CREDIT / SELECTION</t>
  </si>
  <si>
    <t>CODE</t>
  </si>
  <si>
    <t>CREDIT CRITERIA</t>
  </si>
  <si>
    <t>POINTS AVAILABLE</t>
  </si>
  <si>
    <t>POINTS TARGETED</t>
  </si>
  <si>
    <t xml:space="preserve"> POINTS AWARDED</t>
  </si>
  <si>
    <t xml:space="preserve"> POINTS 
TBC</t>
  </si>
  <si>
    <t>ASSIGNED STAGE</t>
  </si>
  <si>
    <t>ASSESSOR COMPLETED STAGE</t>
  </si>
  <si>
    <t>OUTCOME</t>
  </si>
  <si>
    <t xml:space="preserve"> ASSESSMENT COMMENTS</t>
  </si>
  <si>
    <t>Complies</t>
  </si>
  <si>
    <t>Management</t>
  </si>
  <si>
    <t>Green Star Accredited Professional</t>
  </si>
  <si>
    <t>To recognise projects that engage a Green Star Accredited Professional to support the Green Star
certification process.</t>
  </si>
  <si>
    <t>Accredited Professional</t>
  </si>
  <si>
    <t>Commissioning and Tuning</t>
  </si>
  <si>
    <t>To encourage and recognise commissioning, handover and tuning initiatives that ensure all services
operate to their full potential and as designed.</t>
  </si>
  <si>
    <t xml:space="preserve">Minimum requirement </t>
  </si>
  <si>
    <t>Services and Maintainability Review</t>
  </si>
  <si>
    <t>Core</t>
  </si>
  <si>
    <t>Stage 1</t>
  </si>
  <si>
    <t>Independent Commissioning Agent</t>
  </si>
  <si>
    <t>Stage 2</t>
  </si>
  <si>
    <t>Fitout Information</t>
  </si>
  <si>
    <t>To recognise the development and provision of information that facilitates operator and user
understanding of fitout systems, their operation and maintenance requirements, and their
environmental targets, to enable optimised performance.</t>
  </si>
  <si>
    <t>Fitout User Information</t>
  </si>
  <si>
    <t>Stage 3</t>
  </si>
  <si>
    <t>Commitment to Performance</t>
  </si>
  <si>
    <t>To recognise practices that encourage building owners, building occupants and facilities management teams to set targets and monitor environmental performance in a collaborative way.</t>
  </si>
  <si>
    <t>Environmental Fitout Performance</t>
  </si>
  <si>
    <t>End of Life Waste Performance</t>
  </si>
  <si>
    <t>Ongoing Procurement</t>
  </si>
  <si>
    <t>Metering and Monitoring</t>
  </si>
  <si>
    <t>To recognise the implementation of effective energy and water metering and monitoring systems.</t>
  </si>
  <si>
    <t xml:space="preserve">Metering </t>
  </si>
  <si>
    <t>Monitoring System</t>
  </si>
  <si>
    <t>Responsible Construction Practices</t>
  </si>
  <si>
    <t>To reward projects that use best practice formal environmental management procedures during construction.</t>
  </si>
  <si>
    <t>Environmental Management Plan (EMP)</t>
  </si>
  <si>
    <t>Formalised Environmental Management System (EMS)</t>
  </si>
  <si>
    <t>High Quality Staff Support</t>
  </si>
  <si>
    <t>Operational Waste</t>
  </si>
  <si>
    <t>Prescriptive Pathway: Facilities</t>
  </si>
  <si>
    <t>7A</t>
  </si>
  <si>
    <t xml:space="preserve">Performance Pathway: Specialist Plan </t>
  </si>
  <si>
    <t>7B</t>
  </si>
  <si>
    <t>Indoor Environment Quality</t>
  </si>
  <si>
    <t>Indoor Air Quality</t>
  </si>
  <si>
    <t>To recognise projects that provide high air quality to occupants.</t>
  </si>
  <si>
    <t>Ventilation System Attributes</t>
  </si>
  <si>
    <t>Provision of Outdoor Air</t>
  </si>
  <si>
    <t>Exhaust or Elimination of Pollutants</t>
  </si>
  <si>
    <t>Acoustic Comfort</t>
  </si>
  <si>
    <t>To reward projects that provide appropriate and comfortable acoustic conditions for occupants.</t>
  </si>
  <si>
    <t>Internal Noise Levels</t>
  </si>
  <si>
    <t>Reverberation</t>
  </si>
  <si>
    <t>Acoustic Separation</t>
  </si>
  <si>
    <t>Lighting Comfort</t>
  </si>
  <si>
    <t>To encourage and recognise well-lit spaces that provide a high degree of comfort to users.</t>
  </si>
  <si>
    <t>Minimum Lighting Comfort</t>
  </si>
  <si>
    <t>General Illuminance and Glare Reduction</t>
  </si>
  <si>
    <t>Surface Illuminance</t>
  </si>
  <si>
    <t>Localised Lighting Control</t>
  </si>
  <si>
    <t>Visual Comfort</t>
  </si>
  <si>
    <t>To recognise the delivery of well-lit spaces that provide high levels of visual comfort to building occupants.</t>
  </si>
  <si>
    <t>Glare Reduction</t>
  </si>
  <si>
    <t>Daylight</t>
  </si>
  <si>
    <t>Views</t>
  </si>
  <si>
    <t>Indoor Pollutants</t>
  </si>
  <si>
    <t>To recognise projects that safeguard occupant health through the reduction in internal air pollutant levels.</t>
  </si>
  <si>
    <t>Paints, Adhesives, Sealants and Carpets</t>
  </si>
  <si>
    <t>Engineered Wood Products</t>
  </si>
  <si>
    <t>Indoor Plants</t>
  </si>
  <si>
    <t>Thermal Comfort</t>
  </si>
  <si>
    <t>To encourage and recognise projects that achieve high levels of thermal comfort.</t>
  </si>
  <si>
    <t>Advanced Thermal Comfort</t>
  </si>
  <si>
    <t>Quality of Amenities</t>
  </si>
  <si>
    <t>Amenity Space – Prescriptive Pathway</t>
  </si>
  <si>
    <t>14A</t>
  </si>
  <si>
    <t>Amenity Space – Performance Pathway</t>
  </si>
  <si>
    <t>14B</t>
  </si>
  <si>
    <t>Ergonomics</t>
  </si>
  <si>
    <t>To recognise the provision of equipment and spaces that provide good user comfort and avoid stress or injury.</t>
  </si>
  <si>
    <t>Ergonomics Strategy</t>
  </si>
  <si>
    <t>Energy</t>
  </si>
  <si>
    <t>Greenhouse Gas Emissions</t>
  </si>
  <si>
    <t>To encourage energy efficient buildings and the reduction of greenhouse gas (GHG) emissions associated with the use of energy in building operations.</t>
  </si>
  <si>
    <t>Conditional requirement</t>
  </si>
  <si>
    <t>Transport</t>
  </si>
  <si>
    <t xml:space="preserve">Deemed-to-satisfy </t>
  </si>
  <si>
    <t>Sustainable Transport</t>
  </si>
  <si>
    <t>17B Prescriptive pathway</t>
  </si>
  <si>
    <t>17A</t>
  </si>
  <si>
    <t>Performance pathway</t>
  </si>
  <si>
    <t>17B.1</t>
  </si>
  <si>
    <t xml:space="preserve">Transport Calculator </t>
  </si>
  <si>
    <t>17A Performance pathway</t>
  </si>
  <si>
    <t>17B.2</t>
  </si>
  <si>
    <t>Low Emission Vehicle Infrastructure</t>
  </si>
  <si>
    <t>17B.3</t>
  </si>
  <si>
    <t>Active Transport Facilities</t>
  </si>
  <si>
    <t>17B.4</t>
  </si>
  <si>
    <t>Walkable Neighbourhoods</t>
  </si>
  <si>
    <t>Water</t>
  </si>
  <si>
    <t>Potable Water</t>
  </si>
  <si>
    <t>Performance Pathway</t>
  </si>
  <si>
    <t>18A</t>
  </si>
  <si>
    <t>18B.1</t>
  </si>
  <si>
    <t>Sanitary Fixture Efficiency</t>
  </si>
  <si>
    <t>Prescriptive Pathway</t>
  </si>
  <si>
    <t>18B.2</t>
  </si>
  <si>
    <t>Domestic Appliances Efficiency</t>
  </si>
  <si>
    <t>18B.3</t>
  </si>
  <si>
    <t>Commercial or Industrial Appliances</t>
  </si>
  <si>
    <t>18B.4</t>
  </si>
  <si>
    <t>Shared Amenities</t>
  </si>
  <si>
    <t>Materials</t>
  </si>
  <si>
    <t>Life Cycle Assessment</t>
  </si>
  <si>
    <t>To reward the reduction of the environmental impacts of building materials and methods for the whole
fitout over its entire life cycle.</t>
  </si>
  <si>
    <t>Comparative Life Cycle Assessment</t>
  </si>
  <si>
    <t>Additional Life Cycle Impact Reporting</t>
  </si>
  <si>
    <t>Responsible Building Materials</t>
  </si>
  <si>
    <t xml:space="preserve">To reward projects that include building materials that are responsibly sourced or have a sustainable supply chain. </t>
  </si>
  <si>
    <t>Timber</t>
  </si>
  <si>
    <t>Sustainable  Products</t>
  </si>
  <si>
    <t>Permanent Formwork, Cables, Pipes, Floors and Blinds</t>
  </si>
  <si>
    <t>Sustainable Products</t>
  </si>
  <si>
    <t>To encourage sustainability and transparency in product specification.</t>
  </si>
  <si>
    <t>Product Transparency and Sustainability</t>
  </si>
  <si>
    <t>Construction and Demolition Waste</t>
  </si>
  <si>
    <t>To reward projects that reduce construction waste going to landfill by reusing or recycling building materials.</t>
  </si>
  <si>
    <t xml:space="preserve">Reporting Accuracy </t>
  </si>
  <si>
    <t>Fixed Benchmark</t>
  </si>
  <si>
    <t>Percentage Benchmark</t>
  </si>
  <si>
    <t>22B</t>
  </si>
  <si>
    <t>Reduction of Construction and Demolition Waste - Percentage Benchmark</t>
  </si>
  <si>
    <t>Land Use &amp; Ecology</t>
  </si>
  <si>
    <t>Sustainable Sites</t>
  </si>
  <si>
    <t>To reward projects that choose to develop sites that have limited ecological value, that reuse previously developed land, and that remediate interiors.</t>
  </si>
  <si>
    <t>Base Building Sustainability</t>
  </si>
  <si>
    <t>Base Building Cultural Heritage Significance</t>
  </si>
  <si>
    <t>Hazardous Materials</t>
  </si>
  <si>
    <t xml:space="preserve">Resilient Building </t>
  </si>
  <si>
    <t>Emissions</t>
  </si>
  <si>
    <t>Light Pollution</t>
  </si>
  <si>
    <t>To reward projects that minimise light pollution.</t>
  </si>
  <si>
    <t>Light Pollution to Neighbouring Bodies</t>
  </si>
  <si>
    <t>Light Pollution to Night Sky</t>
  </si>
  <si>
    <t>Microbial Control</t>
  </si>
  <si>
    <t>To recognise projects that implement systems to minimise the impacts associated with harmful microbes in building systems.</t>
  </si>
  <si>
    <t>Legionella Impacts from Cooling Systems</t>
  </si>
  <si>
    <t>Refrigerant Impacts</t>
  </si>
  <si>
    <t>To encourage operational practices that minimise the environmental impacts of refrigeration equipment.</t>
  </si>
  <si>
    <t>Innovation</t>
  </si>
  <si>
    <t>Innovative Technology or Process</t>
  </si>
  <si>
    <t>The project meets the aims of an existing credit using a technology or process that is considered innovative in Australia or the world.</t>
  </si>
  <si>
    <t>Market Transformation</t>
  </si>
  <si>
    <t>The project has undertaken a sustainability initiative that substantially contributes to the broader market transformation towards sustainable development in Australia or in the world.</t>
  </si>
  <si>
    <t>Improving on Green Star Benchmarks</t>
  </si>
  <si>
    <t>The project has achieved full points in a Green Star credit and demonstrates a substantial improvement on the benchmark required to achieve full points.</t>
  </si>
  <si>
    <t>Innovation Challenge</t>
  </si>
  <si>
    <t>Where the project addresses an sustainability issue not included within any of the Credits in the existing Green Star rating tools.</t>
  </si>
  <si>
    <t>Global Sustainability</t>
  </si>
  <si>
    <t>Project teams may adopt an approved credit from a Global Green Building Rating tool that addresses a sustainability issue that is currently outside the scope of this Green Star rating tools.</t>
  </si>
  <si>
    <t>TOTAL NA POINTS</t>
  </si>
  <si>
    <t>TOTALS</t>
  </si>
  <si>
    <t>AVAILABLE</t>
  </si>
  <si>
    <t>TARGETED</t>
  </si>
  <si>
    <t>AWARDED</t>
  </si>
  <si>
    <t>TBC</t>
  </si>
  <si>
    <t>CORE POINTS</t>
  </si>
  <si>
    <t xml:space="preserve">CORE SCORE </t>
  </si>
  <si>
    <t>INNOVATION POINTS</t>
  </si>
  <si>
    <t>TOTAL SCORE TARGETED</t>
  </si>
  <si>
    <t>Stage Count</t>
  </si>
  <si>
    <t>Assessor Stage Count</t>
  </si>
  <si>
    <t>Outcome Count</t>
  </si>
  <si>
    <t>Assessment result</t>
  </si>
  <si>
    <t>Green Star - Interiors 
NZv1.1</t>
  </si>
  <si>
    <r>
      <rPr>
        <b/>
        <sz val="11"/>
        <color rgb="FF9C5700"/>
        <rFont val="Arial"/>
        <family val="2"/>
        <scheme val="minor"/>
      </rPr>
      <t>1. Documentation Clarification:</t>
    </r>
    <r>
      <rPr>
        <sz val="11"/>
        <color rgb="FF9C5700"/>
        <rFont val="Arial"/>
        <family val="2"/>
        <scheme val="minor"/>
      </rPr>
      <t xml:space="preserve"> The project team wish to clarify the documentation requested in the Round 1 Assessment Comment.</t>
    </r>
  </si>
  <si>
    <r>
      <rPr>
        <b/>
        <sz val="11"/>
        <color rgb="FF9C5700"/>
        <rFont val="Arial"/>
        <family val="2"/>
        <scheme val="minor"/>
      </rPr>
      <t>2. Compliance Criteria:</t>
    </r>
    <r>
      <rPr>
        <sz val="11"/>
        <color rgb="FF9C5700"/>
        <rFont val="Arial"/>
        <family val="2"/>
        <scheme val="minor"/>
      </rPr>
      <t xml:space="preserve"> The project team wish to draw attention to potential differences in expectations between the assessment comment and the Submission Guidelines requirements.</t>
    </r>
  </si>
  <si>
    <r>
      <rPr>
        <b/>
        <sz val="11"/>
        <color rgb="FF9C5700"/>
        <rFont val="Arial"/>
        <family val="2"/>
        <scheme val="minor"/>
      </rPr>
      <t>3. Check Existing Documentation:</t>
    </r>
    <r>
      <rPr>
        <sz val="11"/>
        <color rgb="FF9C5700"/>
        <rFont val="Arial"/>
        <family val="2"/>
        <scheme val="minor"/>
      </rPr>
      <t xml:space="preserve"> The project team wish to draw the Assessors' attention to documentation submitted previously that may have been overlooked during the assessment </t>
    </r>
  </si>
  <si>
    <t xml:space="preserve">Conditional requirement </t>
  </si>
  <si>
    <t>16.2A</t>
  </si>
  <si>
    <t>16.2B</t>
  </si>
  <si>
    <t>Conditional Requirement</t>
  </si>
  <si>
    <t xml:space="preserve">Non Residential Fitouts: Reference Fitout Pathway </t>
  </si>
  <si>
    <t>Non Residential Fitouts: Prescriptive Pathway</t>
  </si>
  <si>
    <t xml:space="preserve">Points Available </t>
  </si>
  <si>
    <t xml:space="preserve">NA Points </t>
  </si>
  <si>
    <t>NA - T/F</t>
  </si>
  <si>
    <t xml:space="preserve">Awarded - Compliant </t>
  </si>
  <si>
    <t>Awarded - Minor non-compliance</t>
  </si>
  <si>
    <t>Not Awarded - Major non-compliance</t>
  </si>
  <si>
    <t xml:space="preserve">Does Not Comply </t>
  </si>
  <si>
    <t xml:space="preserve">ROUND 1 ASSESSMENT COMMENTS </t>
  </si>
  <si>
    <t>TYPE</t>
  </si>
  <si>
    <r>
      <t xml:space="preserve">CLARIFICATION REQUEST 
</t>
    </r>
    <r>
      <rPr>
        <sz val="11"/>
        <color theme="0"/>
        <rFont val="Arial"/>
        <family val="2"/>
        <scheme val="minor"/>
      </rPr>
      <t>(GSAP to complete)</t>
    </r>
  </si>
  <si>
    <r>
      <t xml:space="preserve">CLARIFICATION FROM ASSESSORS
</t>
    </r>
    <r>
      <rPr>
        <sz val="11"/>
        <color theme="0"/>
        <rFont val="Arial"/>
        <family val="2"/>
        <scheme val="minor"/>
      </rPr>
      <t>(To be completed by Assessors)</t>
    </r>
  </si>
  <si>
    <t>Assessors comments including Point(s) Awarded /Denied</t>
  </si>
  <si>
    <t xml:space="preserve">ROUND 2 ASSESSMENT COMMENTS </t>
  </si>
  <si>
    <r>
      <t xml:space="preserve">POST ROUND 1 CLARIFICATION
</t>
    </r>
    <r>
      <rPr>
        <b/>
        <sz val="11"/>
        <color rgb="FFFFC000"/>
        <rFont val="Arial Black"/>
        <family val="2"/>
      </rPr>
      <t>Please enter type of clarification for each credit as follows:</t>
    </r>
  </si>
  <si>
    <t xml:space="preserve">POST ROUND 1 </t>
  </si>
  <si>
    <t>1. Documentation Clarification: The project team wish to clarify the documentation requested in the Round 1 Assessment Comment.</t>
  </si>
  <si>
    <t>2. Compliance Criteria: The project team wish to draw attention to potential differences in expectations between the assessment comment and the Submission Guidelines requirements.</t>
  </si>
  <si>
    <t xml:space="preserve">3. Check Existing Documentation: The project team wish to draw the Assessors' attention to documentation submitted previously that may have been overlooked during the assessment </t>
  </si>
  <si>
    <t xml:space="preserve">POST ROUND 2 </t>
  </si>
  <si>
    <r>
      <rPr>
        <b/>
        <sz val="20"/>
        <color rgb="FFFFB70E"/>
        <rFont val="Arial Black"/>
        <family val="2"/>
      </rPr>
      <t>POST ROUND 2 CLARIFICATION</t>
    </r>
    <r>
      <rPr>
        <b/>
        <sz val="30"/>
        <color rgb="FFFFB70E"/>
        <rFont val="Arial"/>
        <family val="2"/>
        <scheme val="minor"/>
      </rPr>
      <t xml:space="preserve">
</t>
    </r>
    <r>
      <rPr>
        <b/>
        <sz val="11"/>
        <color rgb="FFFFB70E"/>
        <rFont val="Arial Black"/>
        <family val="2"/>
      </rPr>
      <t>Please enter type of clarification for each credit as follows:</t>
    </r>
  </si>
  <si>
    <t>CHARGED ADDITIONAL REVIEW COMMENTS</t>
  </si>
  <si>
    <t>Provide an explanation of the credit and the Assessors assessment comments from the scorecard</t>
  </si>
  <si>
    <t>Initial release.</t>
  </si>
  <si>
    <t xml:space="preserve">Scorecard Calculations, NA for Credit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</si>
</sst>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C09]dd\-mmm\-yy;@"/>
  </numFmts>
  <fonts count="78">
    <font>
      <sz val="11"/>
      <color theme="1"/>
      <name val="Arial"/>
      <family val="2"/>
      <scheme val="minor"/>
    </font>
    <font>
      <b/>
      <sz val="12"/>
      <color theme="0"/>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4"/>
      <color theme="0"/>
      <name val="Arial"/>
      <family val="2"/>
      <scheme val="minor"/>
    </font>
    <font>
      <sz val="10"/>
      <name val="Arial"/>
      <family val="2"/>
      <scheme val="minor"/>
    </font>
    <font>
      <sz val="14"/>
      <color theme="1"/>
      <name val="Arial"/>
      <family val="2"/>
      <scheme val="minor"/>
    </font>
    <font>
      <b/>
      <sz val="12"/>
      <name val="Arial"/>
      <family val="2"/>
      <scheme val="minor"/>
    </font>
    <font>
      <sz val="11"/>
      <color theme="1"/>
      <name val="Arial"/>
      <family val="2"/>
      <scheme val="minor"/>
    </font>
    <font>
      <sz val="11"/>
      <name val="Arial"/>
      <family val="2"/>
      <scheme val="minor"/>
    </font>
    <font>
      <sz val="10"/>
      <name val="Arial"/>
      <family val="2"/>
    </font>
    <font>
      <sz val="10"/>
      <name val="Century Gothic"/>
      <family val="2"/>
    </font>
    <font>
      <sz val="11"/>
      <color theme="0"/>
      <name val="Arial"/>
      <family val="2"/>
      <scheme val="minor"/>
    </font>
    <font>
      <sz val="11"/>
      <color theme="8" tint="0.39997558519241921"/>
      <name val="Arial"/>
      <family val="2"/>
      <scheme val="minor"/>
    </font>
    <font>
      <b/>
      <sz val="24"/>
      <color rgb="FF1F3860"/>
      <name val="Century Gothic"/>
      <family val="2"/>
    </font>
    <font>
      <b/>
      <sz val="12"/>
      <color theme="1"/>
      <name val="Arial"/>
      <family val="2"/>
      <scheme val="minor"/>
    </font>
    <font>
      <b/>
      <sz val="14"/>
      <color theme="1"/>
      <name val="Century Gothic"/>
      <family val="2"/>
    </font>
    <font>
      <b/>
      <sz val="11"/>
      <color theme="1"/>
      <name val="Arial"/>
      <family val="2"/>
      <scheme val="minor"/>
    </font>
    <font>
      <sz val="11"/>
      <name val="Century Gothic"/>
      <family val="2"/>
    </font>
    <font>
      <b/>
      <sz val="10"/>
      <color rgb="FFFF0000"/>
      <name val="Arial"/>
      <family val="2"/>
      <scheme val="minor"/>
    </font>
    <font>
      <b/>
      <sz val="11"/>
      <name val="Arial"/>
      <family val="2"/>
      <scheme val="minor"/>
    </font>
    <font>
      <b/>
      <sz val="12"/>
      <color rgb="FFFF0000"/>
      <name val="Arial"/>
      <family val="2"/>
      <scheme val="minor"/>
    </font>
    <font>
      <sz val="36"/>
      <name val="Century Gothic"/>
      <family val="2"/>
    </font>
    <font>
      <sz val="10"/>
      <name val="Verdana"/>
      <family val="2"/>
    </font>
    <font>
      <sz val="8"/>
      <name val="Arial"/>
      <family val="2"/>
    </font>
    <font>
      <sz val="10"/>
      <name val="HelveticaNeue-Roman"/>
      <family val="2"/>
    </font>
    <font>
      <b/>
      <sz val="11"/>
      <name val="Arial"/>
      <family val="2"/>
    </font>
    <font>
      <sz val="11"/>
      <name val="Arial"/>
      <family val="2"/>
    </font>
    <font>
      <b/>
      <sz val="11"/>
      <color rgb="FFFF0000"/>
      <name val="Arial"/>
      <family val="2"/>
      <scheme val="minor"/>
    </font>
    <font>
      <sz val="24"/>
      <color rgb="FF002060"/>
      <name val="Century Gothic"/>
      <family val="2"/>
    </font>
    <font>
      <b/>
      <sz val="12"/>
      <color theme="1"/>
      <name val="Century Gothic"/>
      <family val="2"/>
    </font>
    <font>
      <b/>
      <sz val="12"/>
      <color rgb="FFFF0000"/>
      <name val="Century Gothic"/>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entury Gothic"/>
      <family val="2"/>
    </font>
    <font>
      <b/>
      <sz val="11"/>
      <color theme="1"/>
      <name val="Century Gothic"/>
      <family val="2"/>
    </font>
    <font>
      <b/>
      <sz val="14"/>
      <color theme="1"/>
      <name val="Arial Black"/>
      <family val="2"/>
    </font>
    <font>
      <b/>
      <sz val="24"/>
      <color rgb="FFFFB70E"/>
      <name val="Century Gothic"/>
      <family val="2"/>
    </font>
    <font>
      <sz val="24"/>
      <color rgb="FFFFB70E"/>
      <name val="Century Gothic"/>
      <family val="2"/>
    </font>
    <font>
      <sz val="16"/>
      <color theme="1"/>
      <name val="Arial"/>
      <family val="2"/>
      <scheme val="minor"/>
    </font>
    <font>
      <b/>
      <sz val="24"/>
      <color rgb="FFFFC000"/>
      <name val="Arial Black"/>
      <family val="2"/>
    </font>
    <font>
      <sz val="24"/>
      <color rgb="FFFFC000"/>
      <name val="Arial Black"/>
      <family val="2"/>
    </font>
    <font>
      <b/>
      <sz val="10"/>
      <color theme="0"/>
      <name val="Arial"/>
      <family val="2"/>
      <scheme val="minor"/>
    </font>
    <font>
      <sz val="11"/>
      <color theme="1"/>
      <name val="Arial"/>
      <family val="2"/>
      <scheme val="major"/>
    </font>
    <font>
      <b/>
      <sz val="11"/>
      <color theme="0"/>
      <name val="Arial"/>
      <family val="2"/>
      <scheme val="major"/>
    </font>
    <font>
      <b/>
      <sz val="10"/>
      <name val="Arial"/>
      <family val="2"/>
    </font>
    <font>
      <b/>
      <sz val="14"/>
      <name val="Arial"/>
      <family val="2"/>
    </font>
    <font>
      <sz val="9"/>
      <color theme="1"/>
      <name val="Arial"/>
      <family val="2"/>
    </font>
    <font>
      <b/>
      <sz val="12"/>
      <name val="Arial"/>
      <family val="2"/>
    </font>
    <font>
      <b/>
      <sz val="10"/>
      <color theme="1"/>
      <name val="Arial"/>
      <family val="2"/>
      <scheme val="minor"/>
    </font>
    <font>
      <sz val="10"/>
      <color indexed="8"/>
      <name val="Arial"/>
      <family val="2"/>
      <scheme val="minor"/>
    </font>
    <font>
      <b/>
      <sz val="10"/>
      <name val="Arial"/>
      <family val="2"/>
      <scheme val="minor"/>
    </font>
    <font>
      <sz val="11"/>
      <color rgb="FF9C5700"/>
      <name val="Arial"/>
      <family val="2"/>
      <scheme val="minor"/>
    </font>
    <font>
      <b/>
      <sz val="20"/>
      <color rgb="FFFFC000"/>
      <name val="Arial Black"/>
      <family val="2"/>
    </font>
    <font>
      <sz val="11"/>
      <color theme="7"/>
      <name val="Arial"/>
      <family val="2"/>
      <scheme val="minor"/>
    </font>
    <font>
      <b/>
      <sz val="11"/>
      <color rgb="FFFFC000"/>
      <name val="Arial Black"/>
      <family val="2"/>
    </font>
    <font>
      <b/>
      <sz val="11"/>
      <color rgb="FF9C5700"/>
      <name val="Arial"/>
      <family val="2"/>
      <scheme val="minor"/>
    </font>
    <font>
      <b/>
      <sz val="20"/>
      <color theme="0"/>
      <name val="Arial"/>
      <family val="2"/>
      <scheme val="minor"/>
    </font>
    <font>
      <b/>
      <sz val="20"/>
      <color rgb="FFFFB70E"/>
      <name val="Arial Black"/>
      <family val="2"/>
    </font>
    <font>
      <b/>
      <sz val="30"/>
      <color rgb="FFFFB70E"/>
      <name val="Arial"/>
      <family val="2"/>
      <scheme val="minor"/>
    </font>
    <font>
      <b/>
      <sz val="11"/>
      <color rgb="FFFFB70E"/>
      <name val="Arial Black"/>
      <family val="2"/>
    </font>
    <font>
      <sz val="8"/>
      <name val="Arial"/>
      <family val="2"/>
      <scheme val="minor"/>
    </font>
  </fonts>
  <fills count="32">
    <fill>
      <patternFill patternType="none"/>
    </fill>
    <fill>
      <patternFill patternType="gray125"/>
    </fill>
    <fill>
      <patternFill patternType="solid">
        <fgColor theme="0"/>
        <bgColor indexed="64"/>
      </patternFill>
    </fill>
    <fill>
      <patternFill patternType="solid">
        <fgColor theme="5" tint="0.39997558519241921"/>
        <bgColor indexed="65"/>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4" tint="0.79998168889431442"/>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rgb="FFFFFF00"/>
        <bgColor indexed="64"/>
      </patternFill>
    </fill>
    <fill>
      <patternFill patternType="solid">
        <fgColor rgb="FFFFF9DD"/>
        <bgColor indexed="64"/>
      </patternFill>
    </fill>
    <fill>
      <patternFill patternType="solid">
        <fgColor rgb="FFFFEB9C"/>
      </patternFill>
    </fill>
    <fill>
      <patternFill patternType="solid">
        <fgColor theme="1" tint="-0.249977111117893"/>
        <bgColor indexed="64"/>
      </patternFill>
    </fill>
    <fill>
      <patternFill patternType="solid">
        <fgColor theme="9" tint="0.79998168889431442"/>
        <bgColor indexed="64"/>
      </patternFill>
    </fill>
  </fills>
  <borders count="51">
    <border>
      <left/>
      <right/>
      <top/>
      <bottom/>
      <diagonal/>
    </border>
    <border>
      <left/>
      <right style="hair">
        <color theme="4"/>
      </right>
      <top/>
      <bottom/>
      <diagonal/>
    </border>
    <border>
      <left style="hair">
        <color theme="4"/>
      </left>
      <right style="hair">
        <color theme="4"/>
      </right>
      <top/>
      <bottom style="hair">
        <color theme="4"/>
      </bottom>
      <diagonal/>
    </border>
    <border>
      <left style="hair">
        <color theme="4"/>
      </left>
      <right style="hair">
        <color theme="4"/>
      </right>
      <top style="hair">
        <color theme="4"/>
      </top>
      <bottom style="hair">
        <color theme="4"/>
      </bottom>
      <diagonal/>
    </border>
    <border>
      <left/>
      <right/>
      <top/>
      <bottom style="thin">
        <color theme="6"/>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theme="4"/>
      </left>
      <right style="hair">
        <color auto="1"/>
      </right>
      <top/>
      <bottom style="hair">
        <color theme="4"/>
      </bottom>
      <diagonal/>
    </border>
    <border>
      <left style="hair">
        <color auto="1"/>
      </left>
      <right style="hair">
        <color theme="4"/>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theme="4"/>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theme="4"/>
      </right>
      <top style="hair">
        <color auto="1"/>
      </top>
      <bottom/>
      <diagonal/>
    </border>
    <border>
      <left style="hair">
        <color theme="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theme="4"/>
      </right>
      <top style="hair">
        <color auto="1"/>
      </top>
      <bottom style="hair">
        <color auto="1"/>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theme="4"/>
      </left>
      <right style="hair">
        <color auto="1"/>
      </right>
      <top style="hair">
        <color theme="4"/>
      </top>
      <bottom style="hair">
        <color theme="4"/>
      </bottom>
      <diagonal/>
    </border>
    <border>
      <left style="thin">
        <color indexed="64"/>
      </left>
      <right style="thin">
        <color indexed="64"/>
      </right>
      <top/>
      <bottom/>
      <diagonal/>
    </border>
    <border>
      <left/>
      <right/>
      <top style="thin">
        <color indexed="64"/>
      </top>
      <bottom style="thin">
        <color indexed="64"/>
      </bottom>
      <diagonal/>
    </border>
    <border>
      <left style="hair">
        <color theme="4"/>
      </left>
      <right/>
      <top/>
      <bottom style="hair">
        <color theme="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39">
    <xf numFmtId="0" fontId="0" fillId="0" borderId="0"/>
    <xf numFmtId="165" fontId="11" fillId="0" borderId="0"/>
    <xf numFmtId="0" fontId="9" fillId="21" borderId="5" applyNumberFormat="0" applyAlignment="0" applyProtection="0"/>
    <xf numFmtId="0" fontId="13" fillId="3" borderId="0" applyNumberFormat="0" applyBorder="0" applyAlignment="0" applyProtection="0"/>
    <xf numFmtId="0" fontId="4" fillId="4" borderId="0">
      <alignment horizontal="center" vertical="center" wrapText="1"/>
      <protection locked="0"/>
    </xf>
    <xf numFmtId="0" fontId="14" fillId="5" borderId="5">
      <alignment vertical="center"/>
    </xf>
    <xf numFmtId="165" fontId="11" fillId="0" borderId="0"/>
    <xf numFmtId="165" fontId="24" fillId="0" borderId="0"/>
    <xf numFmtId="0" fontId="11" fillId="0" borderId="0"/>
    <xf numFmtId="0" fontId="24" fillId="0" borderId="0"/>
    <xf numFmtId="165" fontId="9" fillId="0" borderId="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6"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8"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7"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10"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9"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1"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7"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3"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4"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5"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2"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4" fillId="16"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5" fillId="17" borderId="0" applyNumberFormat="0" applyBorder="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6" fillId="6" borderId="26"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7" fillId="18" borderId="27" applyNumberFormat="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39" fillId="19" borderId="0" applyNumberFormat="0" applyBorder="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0" fillId="0" borderId="28"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1" fillId="0" borderId="29"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30" applyNumberFormat="0" applyFill="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3" fillId="11" borderId="26" applyNumberFormat="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4" fillId="0" borderId="31" applyNumberFormat="0" applyFill="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45" fillId="11" borderId="0" applyNumberFormat="0" applyBorder="0" applyAlignment="0" applyProtection="0"/>
    <xf numFmtId="165" fontId="25" fillId="0" borderId="0"/>
    <xf numFmtId="165" fontId="24" fillId="0" borderId="0"/>
    <xf numFmtId="165" fontId="25" fillId="0" borderId="0"/>
    <xf numFmtId="165" fontId="11" fillId="0" borderId="0"/>
    <xf numFmtId="165" fontId="11" fillId="0" borderId="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11" fillId="8" borderId="32" applyNumberFormat="0" applyFon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165" fontId="46" fillId="6" borderId="33" applyNumberFormat="0" applyAlignment="0" applyProtection="0"/>
    <xf numFmtId="9" fontId="24" fillId="0" borderId="0" applyFon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8" fillId="0" borderId="34" applyNumberFormat="0" applyFill="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0" fontId="11" fillId="0" borderId="0"/>
    <xf numFmtId="9" fontId="9" fillId="0" borderId="0" applyFont="0" applyFill="0" applyBorder="0" applyAlignment="0" applyProtection="0"/>
    <xf numFmtId="43" fontId="9" fillId="0" borderId="0" applyFont="0" applyFill="0" applyBorder="0" applyAlignment="0" applyProtection="0"/>
    <xf numFmtId="0" fontId="9" fillId="23" borderId="5" applyNumberFormat="0" applyAlignment="0" applyProtection="0"/>
    <xf numFmtId="0" fontId="9" fillId="0" borderId="0"/>
    <xf numFmtId="0" fontId="11" fillId="24" borderId="0">
      <protection locked="0"/>
    </xf>
    <xf numFmtId="0" fontId="11" fillId="25" borderId="43">
      <alignment horizontal="center" vertical="center"/>
      <protection locked="0"/>
    </xf>
    <xf numFmtId="0" fontId="11" fillId="26" borderId="0">
      <protection locked="0"/>
    </xf>
    <xf numFmtId="0" fontId="61" fillId="25" borderId="0">
      <alignment vertical="center"/>
      <protection locked="0"/>
    </xf>
    <xf numFmtId="0" fontId="61" fillId="0" borderId="0">
      <protection locked="0"/>
    </xf>
    <xf numFmtId="0" fontId="62" fillId="0" borderId="0">
      <protection locked="0"/>
    </xf>
    <xf numFmtId="0" fontId="63" fillId="0" borderId="0"/>
    <xf numFmtId="9" fontId="63" fillId="0" borderId="0" applyFont="0" applyFill="0" applyBorder="0" applyAlignment="0" applyProtection="0"/>
    <xf numFmtId="9" fontId="63" fillId="0" borderId="0" applyFont="0" applyFill="0" applyBorder="0" applyAlignment="0" applyProtection="0"/>
    <xf numFmtId="0" fontId="11" fillId="25" borderId="44">
      <alignment vertical="center"/>
      <protection locked="0"/>
    </xf>
    <xf numFmtId="0" fontId="64" fillId="0" borderId="0">
      <protection locked="0"/>
    </xf>
    <xf numFmtId="0" fontId="68" fillId="29" borderId="0" applyNumberFormat="0" applyBorder="0" applyAlignment="0" applyProtection="0"/>
  </cellStyleXfs>
  <cellXfs count="340">
    <xf numFmtId="0" fontId="0" fillId="0" borderId="0" xfId="0"/>
    <xf numFmtId="0" fontId="10" fillId="0" borderId="0" xfId="0" applyFont="1" applyProtection="1">
      <protection hidden="1"/>
    </xf>
    <xf numFmtId="0" fontId="11" fillId="0" borderId="0" xfId="0" applyFont="1" applyProtection="1">
      <protection hidden="1"/>
    </xf>
    <xf numFmtId="165" fontId="12" fillId="2" borderId="0" xfId="6" applyFont="1" applyFill="1" applyProtection="1">
      <protection hidden="1"/>
    </xf>
    <xf numFmtId="165" fontId="23" fillId="2" borderId="0" xfId="6" applyFont="1" applyFill="1" applyAlignment="1" applyProtection="1">
      <alignment horizontal="left" vertical="center"/>
      <protection hidden="1"/>
    </xf>
    <xf numFmtId="165" fontId="27" fillId="0" borderId="0" xfId="1" applyFont="1" applyAlignment="1" applyProtection="1">
      <alignment vertical="top"/>
      <protection hidden="1"/>
    </xf>
    <xf numFmtId="165" fontId="28" fillId="0" borderId="0" xfId="1" applyFont="1" applyAlignment="1" applyProtection="1">
      <alignment horizontal="left" vertical="top" wrapText="1"/>
      <protection hidden="1"/>
    </xf>
    <xf numFmtId="0" fontId="12" fillId="2" borderId="0" xfId="6" applyNumberFormat="1" applyFont="1" applyFill="1" applyAlignment="1" applyProtection="1">
      <alignment vertical="top" wrapText="1"/>
      <protection hidden="1"/>
    </xf>
    <xf numFmtId="0" fontId="12" fillId="2" borderId="0" xfId="6" applyNumberFormat="1" applyFont="1" applyFill="1" applyAlignment="1" applyProtection="1">
      <alignment horizontal="left" vertical="top" wrapText="1"/>
      <protection hidden="1"/>
    </xf>
    <xf numFmtId="165" fontId="50" fillId="2" borderId="0" xfId="6" applyFont="1" applyFill="1" applyProtection="1">
      <protection hidden="1"/>
    </xf>
    <xf numFmtId="165" fontId="51" fillId="2" borderId="0" xfId="6" applyFont="1" applyFill="1" applyAlignment="1" applyProtection="1">
      <alignment horizontal="right"/>
      <protection hidden="1"/>
    </xf>
    <xf numFmtId="15" fontId="50" fillId="2" borderId="0" xfId="6" applyNumberFormat="1" applyFont="1" applyFill="1" applyProtection="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0" fillId="0" borderId="0" xfId="0" applyFont="1" applyAlignment="1" applyProtection="1">
      <alignment vertical="center"/>
      <protection hidden="1"/>
    </xf>
    <xf numFmtId="0" fontId="11" fillId="2" borderId="0" xfId="8" applyFill="1" applyAlignment="1" applyProtection="1">
      <alignment vertical="top" wrapText="1"/>
      <protection hidden="1"/>
    </xf>
    <xf numFmtId="0" fontId="11" fillId="2" borderId="0" xfId="9" applyFont="1" applyFill="1" applyAlignment="1" applyProtection="1">
      <alignment vertical="top" wrapText="1"/>
      <protection hidden="1"/>
    </xf>
    <xf numFmtId="0" fontId="26" fillId="2" borderId="0" xfId="8" applyFont="1" applyFill="1" applyAlignment="1" applyProtection="1">
      <alignment vertical="top" wrapText="1"/>
      <protection hidden="1"/>
    </xf>
    <xf numFmtId="0" fontId="19" fillId="2" borderId="0" xfId="9" applyFont="1" applyFill="1" applyAlignment="1" applyProtection="1">
      <alignment horizontal="justify" wrapText="1"/>
      <protection hidden="1"/>
    </xf>
    <xf numFmtId="0" fontId="19" fillId="2" borderId="0" xfId="9" applyFont="1" applyFill="1" applyAlignment="1" applyProtection="1">
      <alignment vertical="top" wrapText="1"/>
      <protection hidden="1"/>
    </xf>
    <xf numFmtId="165" fontId="10" fillId="2" borderId="0" xfId="10" applyFont="1" applyFill="1" applyProtection="1">
      <protection hidden="1"/>
    </xf>
    <xf numFmtId="165" fontId="10" fillId="0" borderId="0" xfId="10" applyFont="1" applyProtection="1">
      <protection hidden="1"/>
    </xf>
    <xf numFmtId="0" fontId="4" fillId="20" borderId="8" xfId="0" applyFont="1" applyFill="1" applyBorder="1" applyAlignment="1" applyProtection="1">
      <alignment horizontal="center" vertical="center" wrapText="1"/>
      <protection hidden="1"/>
    </xf>
    <xf numFmtId="0" fontId="4" fillId="20" borderId="8" xfId="0" applyFont="1" applyFill="1" applyBorder="1" applyAlignment="1" applyProtection="1">
      <alignment horizontal="left" vertical="center" wrapText="1"/>
      <protection hidden="1"/>
    </xf>
    <xf numFmtId="0" fontId="4" fillId="20" borderId="8" xfId="0" applyFont="1" applyFill="1" applyBorder="1" applyAlignment="1" applyProtection="1">
      <alignment vertical="center" wrapText="1"/>
      <protection hidden="1"/>
    </xf>
    <xf numFmtId="0" fontId="5" fillId="20" borderId="0" xfId="0" applyFont="1" applyFill="1" applyAlignment="1" applyProtection="1">
      <alignment horizontal="center" vertical="center" wrapText="1"/>
      <protection hidden="1"/>
    </xf>
    <xf numFmtId="0" fontId="5" fillId="20" borderId="8" xfId="0" applyFont="1" applyFill="1" applyBorder="1" applyAlignment="1" applyProtection="1">
      <alignment horizontal="center" vertical="center" wrapText="1"/>
      <protection hidden="1"/>
    </xf>
    <xf numFmtId="0" fontId="52" fillId="21" borderId="20" xfId="2" applyFont="1" applyBorder="1" applyAlignment="1" applyProtection="1">
      <alignment horizontal="left" vertical="center" wrapText="1"/>
      <protection hidden="1"/>
    </xf>
    <xf numFmtId="0" fontId="52" fillId="21" borderId="22" xfId="2" applyFont="1" applyBorder="1" applyAlignment="1" applyProtection="1">
      <alignment horizontal="left" vertical="center" wrapText="1"/>
      <protection hidden="1"/>
    </xf>
    <xf numFmtId="165" fontId="53" fillId="0" borderId="0" xfId="10" applyFont="1" applyProtection="1">
      <protection hidden="1"/>
    </xf>
    <xf numFmtId="0" fontId="55" fillId="0" borderId="0" xfId="0" applyFont="1" applyProtection="1">
      <protection hidden="1"/>
    </xf>
    <xf numFmtId="0" fontId="55" fillId="0" borderId="0" xfId="0" applyFont="1" applyAlignment="1" applyProtection="1">
      <alignment vertical="center"/>
      <protection hidden="1"/>
    </xf>
    <xf numFmtId="0" fontId="4" fillId="20" borderId="0" xfId="0" applyFont="1" applyFill="1" applyAlignment="1" applyProtection="1">
      <alignment vertical="center" wrapText="1"/>
      <protection hidden="1"/>
    </xf>
    <xf numFmtId="165" fontId="12" fillId="2" borderId="0" xfId="6" applyFont="1" applyFill="1" applyAlignment="1" applyProtection="1">
      <alignment vertical="top" wrapText="1"/>
      <protection hidden="1"/>
    </xf>
    <xf numFmtId="0" fontId="18" fillId="21" borderId="0" xfId="0" applyFont="1" applyFill="1" applyAlignment="1" applyProtection="1">
      <alignment horizontal="center" vertical="center"/>
      <protection hidden="1"/>
    </xf>
    <xf numFmtId="0" fontId="4" fillId="0" borderId="0" xfId="4" applyFill="1" applyAlignment="1" applyProtection="1">
      <alignment vertical="center" wrapText="1"/>
      <protection hidden="1"/>
    </xf>
    <xf numFmtId="0" fontId="4" fillId="0" borderId="0" xfId="4" applyFill="1" applyProtection="1">
      <alignment horizontal="center" vertical="center" wrapText="1"/>
      <protection hidden="1"/>
    </xf>
    <xf numFmtId="0" fontId="8" fillId="0" borderId="0" xfId="0" applyFont="1" applyAlignment="1" applyProtection="1">
      <alignment horizontal="center" vertical="center"/>
      <protection hidden="1"/>
    </xf>
    <xf numFmtId="164" fontId="18" fillId="21" borderId="0" xfId="223" applyNumberFormat="1" applyFont="1" applyFill="1" applyAlignment="1" applyProtection="1">
      <alignment horizontal="center" vertical="center"/>
      <protection hidden="1"/>
    </xf>
    <xf numFmtId="0" fontId="4" fillId="20" borderId="0" xfId="0" applyFont="1" applyFill="1" applyAlignment="1" applyProtection="1">
      <alignment horizontal="center" vertical="center" wrapText="1"/>
      <protection hidden="1"/>
    </xf>
    <xf numFmtId="0" fontId="56" fillId="0" borderId="0" xfId="0" applyFont="1" applyAlignment="1" applyProtection="1">
      <alignment horizontal="left" vertical="center" wrapText="1"/>
      <protection hidden="1"/>
    </xf>
    <xf numFmtId="0" fontId="57" fillId="0" borderId="0" xfId="0" applyFont="1" applyAlignment="1" applyProtection="1">
      <alignment horizontal="left" vertical="center" wrapText="1"/>
      <protection hidden="1"/>
    </xf>
    <xf numFmtId="0" fontId="56" fillId="0" borderId="0" xfId="0" applyFont="1" applyAlignment="1" applyProtection="1">
      <alignment vertical="center"/>
      <protection hidden="1"/>
    </xf>
    <xf numFmtId="0" fontId="59" fillId="2" borderId="42" xfId="0" applyFont="1" applyFill="1" applyBorder="1" applyAlignment="1" applyProtection="1">
      <alignment horizontal="center" vertical="center"/>
      <protection locked="0" hidden="1"/>
    </xf>
    <xf numFmtId="0" fontId="59" fillId="2" borderId="10" xfId="3" applyFont="1" applyFill="1" applyBorder="1" applyAlignment="1" applyProtection="1">
      <alignment horizontal="center" vertical="center"/>
      <protection locked="0" hidden="1"/>
    </xf>
    <xf numFmtId="0" fontId="59" fillId="2" borderId="10" xfId="0" applyFont="1" applyFill="1" applyBorder="1" applyAlignment="1" applyProtection="1">
      <alignment horizontal="center" vertical="center"/>
      <protection locked="0" hidden="1"/>
    </xf>
    <xf numFmtId="0" fontId="59" fillId="2" borderId="6" xfId="5" applyFont="1" applyFill="1" applyBorder="1" applyAlignment="1" applyProtection="1">
      <alignment horizontal="center" vertical="center"/>
      <protection locked="0" hidden="1"/>
    </xf>
    <xf numFmtId="0" fontId="60" fillId="4" borderId="7" xfId="4" applyFont="1" applyBorder="1" applyProtection="1">
      <alignment horizontal="center" vertical="center" wrapText="1"/>
      <protection hidden="1"/>
    </xf>
    <xf numFmtId="0" fontId="59" fillId="2" borderId="0" xfId="0" applyFont="1" applyFill="1" applyAlignment="1" applyProtection="1">
      <alignment horizontal="center" vertical="center"/>
      <protection hidden="1"/>
    </xf>
    <xf numFmtId="0" fontId="60" fillId="20" borderId="8" xfId="0" applyFont="1" applyFill="1" applyBorder="1" applyAlignment="1" applyProtection="1">
      <alignment horizontal="center" vertical="center" wrapText="1"/>
      <protection hidden="1"/>
    </xf>
    <xf numFmtId="0" fontId="59" fillId="2" borderId="2" xfId="0" applyFont="1" applyFill="1" applyBorder="1" applyAlignment="1" applyProtection="1">
      <alignment horizontal="center" vertical="center"/>
      <protection locked="0" hidden="1"/>
    </xf>
    <xf numFmtId="0" fontId="59" fillId="2" borderId="3" xfId="0" applyFont="1" applyFill="1" applyBorder="1" applyAlignment="1" applyProtection="1">
      <alignment horizontal="center" vertical="center"/>
      <protection locked="0" hidden="1"/>
    </xf>
    <xf numFmtId="0" fontId="59" fillId="0" borderId="3" xfId="0" applyFont="1" applyBorder="1" applyAlignment="1" applyProtection="1">
      <alignment horizontal="center" vertical="center"/>
      <protection locked="0" hidden="1"/>
    </xf>
    <xf numFmtId="0" fontId="59" fillId="0" borderId="0" xfId="0" applyFont="1" applyAlignment="1" applyProtection="1">
      <alignment horizontal="center" vertical="center"/>
      <protection hidden="1"/>
    </xf>
    <xf numFmtId="0" fontId="59" fillId="0" borderId="6" xfId="5" applyFont="1" applyFill="1" applyBorder="1" applyAlignment="1" applyProtection="1">
      <alignment horizontal="center" vertical="center"/>
      <protection locked="0" hidden="1"/>
    </xf>
    <xf numFmtId="0" fontId="59" fillId="2" borderId="11" xfId="5" applyFont="1" applyFill="1" applyBorder="1" applyAlignment="1" applyProtection="1">
      <alignment horizontal="center" vertical="center"/>
      <protection locked="0" hidden="1"/>
    </xf>
    <xf numFmtId="0" fontId="59" fillId="2" borderId="18" xfId="5" applyFont="1" applyFill="1" applyBorder="1" applyAlignment="1" applyProtection="1">
      <alignment horizontal="center" vertical="center"/>
      <protection locked="0" hidden="1"/>
    </xf>
    <xf numFmtId="0" fontId="59" fillId="2" borderId="14" xfId="5" applyFont="1" applyFill="1" applyBorder="1" applyAlignment="1" applyProtection="1">
      <alignment horizontal="center" vertical="center"/>
      <protection locked="0" hidden="1"/>
    </xf>
    <xf numFmtId="164" fontId="18" fillId="21" borderId="0" xfId="0" applyNumberFormat="1" applyFont="1" applyFill="1" applyAlignment="1" applyProtection="1">
      <alignment horizontal="center" vertical="center"/>
      <protection hidden="1"/>
    </xf>
    <xf numFmtId="0" fontId="7" fillId="0" borderId="0" xfId="0" applyFont="1" applyProtection="1">
      <protection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165" fontId="12" fillId="0" borderId="0" xfId="6" applyFont="1" applyProtection="1">
      <protection hidden="1"/>
    </xf>
    <xf numFmtId="165" fontId="12" fillId="0" borderId="0" xfId="6" applyFont="1" applyAlignment="1" applyProtection="1">
      <alignment vertical="top" wrapText="1"/>
      <protection hidden="1"/>
    </xf>
    <xf numFmtId="0" fontId="4" fillId="0" borderId="0" xfId="0" applyFont="1" applyAlignment="1" applyProtection="1">
      <alignment horizontal="center" vertical="center" wrapText="1"/>
      <protection hidden="1"/>
    </xf>
    <xf numFmtId="0" fontId="0" fillId="0" borderId="0" xfId="0" applyProtection="1">
      <protection locked="0" hidden="1"/>
    </xf>
    <xf numFmtId="0" fontId="18"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Protection="1">
      <protection hidden="1"/>
    </xf>
    <xf numFmtId="0" fontId="31" fillId="0" borderId="0" xfId="0" applyFont="1" applyAlignment="1" applyProtection="1">
      <alignment horizontal="left" vertical="center" wrapText="1"/>
      <protection hidden="1"/>
    </xf>
    <xf numFmtId="0" fontId="4"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 fillId="4" borderId="0" xfId="0" applyFont="1" applyFill="1" applyAlignment="1" applyProtection="1">
      <alignment horizontal="left" vertical="center" wrapText="1"/>
      <protection hidden="1"/>
    </xf>
    <xf numFmtId="0" fontId="29"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4" fillId="4" borderId="7" xfId="4" applyBorder="1" applyAlignment="1" applyProtection="1">
      <alignment horizontal="left" vertical="center" wrapText="1"/>
      <protection hidden="1"/>
    </xf>
    <xf numFmtId="0" fontId="4" fillId="4" borderId="7" xfId="4" applyBorder="1" applyProtection="1">
      <alignment horizontal="center" vertical="center" wrapText="1"/>
      <protection hidden="1"/>
    </xf>
    <xf numFmtId="0" fontId="4" fillId="4" borderId="0" xfId="4" applyProtection="1">
      <alignment horizontal="center" vertical="center" wrapText="1"/>
      <protection hidden="1"/>
    </xf>
    <xf numFmtId="0" fontId="0" fillId="0" borderId="0" xfId="0" applyAlignment="1" applyProtection="1">
      <alignment horizontal="left" vertical="center" wrapText="1"/>
      <protection hidden="1"/>
    </xf>
    <xf numFmtId="164" fontId="21"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left" vertical="center" wrapText="1"/>
      <protection hidden="1"/>
    </xf>
    <xf numFmtId="0" fontId="20" fillId="0" borderId="0" xfId="0" applyFont="1" applyAlignment="1" applyProtection="1">
      <alignment vertical="center"/>
      <protection hidden="1"/>
    </xf>
    <xf numFmtId="0" fontId="29" fillId="0" borderId="0" xfId="0" applyFont="1" applyAlignment="1" applyProtection="1">
      <alignment horizontal="center" vertical="center" wrapText="1"/>
      <protection hidden="1"/>
    </xf>
    <xf numFmtId="0" fontId="7" fillId="0" borderId="0" xfId="0" applyFont="1" applyAlignment="1" applyProtection="1">
      <alignment vertical="center"/>
      <protection hidden="1"/>
    </xf>
    <xf numFmtId="0" fontId="29" fillId="0" borderId="19" xfId="0" applyFont="1" applyBorder="1" applyAlignment="1" applyProtection="1">
      <alignment horizontal="center" vertical="center"/>
      <protection hidden="1"/>
    </xf>
    <xf numFmtId="0" fontId="29" fillId="0" borderId="0" xfId="0" applyFont="1" applyProtection="1">
      <protection hidden="1"/>
    </xf>
    <xf numFmtId="0" fontId="4" fillId="4" borderId="0" xfId="4" applyAlignment="1" applyProtection="1">
      <alignment horizontal="left" vertical="center" wrapText="1"/>
      <protection hidden="1"/>
    </xf>
    <xf numFmtId="0" fontId="4" fillId="0" borderId="0" xfId="4" applyFill="1" applyAlignment="1" applyProtection="1">
      <alignment horizontal="left" vertical="center" wrapText="1"/>
      <protection hidden="1"/>
    </xf>
    <xf numFmtId="0" fontId="21" fillId="4" borderId="0" xfId="0" applyFont="1" applyFill="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4" fillId="4" borderId="0" xfId="0" applyFont="1" applyFill="1" applyAlignment="1" applyProtection="1">
      <alignment horizontal="center" vertical="center" wrapText="1"/>
      <protection locked="0" hidden="1"/>
    </xf>
    <xf numFmtId="0" fontId="6" fillId="0" borderId="41" xfId="0" applyFont="1" applyBorder="1" applyAlignment="1" applyProtection="1">
      <alignment horizontal="center" vertical="center" wrapText="1"/>
      <protection hidden="1"/>
    </xf>
    <xf numFmtId="0" fontId="6" fillId="0" borderId="0" xfId="0" applyFont="1" applyAlignment="1" applyProtection="1">
      <alignment wrapText="1"/>
      <protection locked="0"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wrapText="1"/>
      <protection hidden="1"/>
    </xf>
    <xf numFmtId="0" fontId="6" fillId="0" borderId="41" xfId="0" applyFont="1" applyBorder="1" applyAlignment="1" applyProtection="1">
      <alignment horizontal="center" vertical="center" wrapText="1"/>
      <protection locked="0" hidden="1"/>
    </xf>
    <xf numFmtId="0" fontId="6" fillId="0" borderId="41" xfId="0" applyFont="1" applyBorder="1" applyAlignment="1" applyProtection="1">
      <alignment vertical="center" wrapText="1"/>
      <protection hidden="1"/>
    </xf>
    <xf numFmtId="0" fontId="12" fillId="0" borderId="41" xfId="0" applyFont="1" applyBorder="1" applyAlignment="1" applyProtection="1">
      <alignment horizontal="center" vertical="center" wrapText="1"/>
      <protection hidden="1"/>
    </xf>
    <xf numFmtId="0" fontId="12" fillId="4" borderId="41" xfId="0" applyFont="1" applyFill="1" applyBorder="1" applyAlignment="1" applyProtection="1">
      <alignment horizontal="center" vertical="center" wrapText="1"/>
      <protection hidden="1"/>
    </xf>
    <xf numFmtId="0" fontId="6" fillId="4" borderId="41" xfId="0" applyFont="1" applyFill="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1" fontId="12" fillId="0" borderId="21" xfId="0" applyNumberFormat="1"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22"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5" fillId="20" borderId="8" xfId="0" applyFont="1" applyFill="1" applyBorder="1" applyAlignment="1" applyProtection="1">
      <alignment horizontal="left" vertical="center" wrapText="1"/>
      <protection hidden="1"/>
    </xf>
    <xf numFmtId="0" fontId="4" fillId="20" borderId="0" xfId="0" applyFont="1" applyFill="1" applyAlignment="1" applyProtection="1">
      <alignment horizontal="left" vertical="center" wrapText="1"/>
      <protection hidden="1"/>
    </xf>
    <xf numFmtId="165" fontId="6" fillId="2" borderId="0" xfId="6" applyFont="1" applyFill="1" applyAlignment="1" applyProtection="1">
      <alignment vertical="top" wrapText="1"/>
      <protection hidden="1"/>
    </xf>
    <xf numFmtId="0" fontId="58" fillId="20" borderId="0" xfId="0" applyFont="1" applyFill="1" applyAlignment="1" applyProtection="1">
      <alignment vertical="center" wrapText="1"/>
      <protection hidden="1"/>
    </xf>
    <xf numFmtId="0" fontId="65" fillId="21" borderId="5" xfId="2" applyFont="1" applyAlignment="1" applyProtection="1">
      <alignment vertical="center" wrapText="1"/>
      <protection hidden="1"/>
    </xf>
    <xf numFmtId="1" fontId="2" fillId="2" borderId="12" xfId="1" applyNumberFormat="1" applyFont="1" applyFill="1" applyBorder="1" applyAlignment="1" applyProtection="1">
      <alignment horizontal="left" vertical="center" wrapText="1"/>
      <protection locked="0" hidden="1"/>
    </xf>
    <xf numFmtId="165" fontId="67" fillId="2" borderId="0" xfId="1" applyFont="1" applyFill="1" applyAlignment="1" applyProtection="1">
      <alignment vertical="top"/>
      <protection hidden="1"/>
    </xf>
    <xf numFmtId="1" fontId="6" fillId="2" borderId="0" xfId="1" applyNumberFormat="1" applyFont="1" applyFill="1" applyAlignment="1" applyProtection="1">
      <alignment horizontal="left" vertical="top" wrapText="1"/>
      <protection hidden="1"/>
    </xf>
    <xf numFmtId="1" fontId="2" fillId="2" borderId="12" xfId="224" applyNumberFormat="1" applyFont="1" applyFill="1" applyBorder="1" applyAlignment="1" applyProtection="1">
      <alignment horizontal="left" vertical="center" wrapText="1"/>
      <protection locked="0" hidden="1"/>
    </xf>
    <xf numFmtId="1" fontId="58" fillId="20" borderId="0" xfId="224" applyNumberFormat="1" applyFont="1" applyFill="1" applyAlignment="1" applyProtection="1">
      <alignment horizontal="left" vertical="center" wrapText="1"/>
      <protection hidden="1"/>
    </xf>
    <xf numFmtId="0" fontId="65" fillId="0" borderId="5" xfId="2" applyFont="1" applyFill="1" applyAlignment="1" applyProtection="1">
      <alignment vertical="center" wrapText="1"/>
      <protection hidden="1"/>
    </xf>
    <xf numFmtId="1" fontId="6" fillId="2" borderId="4" xfId="1" applyNumberFormat="1" applyFont="1" applyFill="1" applyBorder="1" applyAlignment="1" applyProtection="1">
      <alignment horizontal="left" vertical="center" wrapText="1"/>
      <protection hidden="1"/>
    </xf>
    <xf numFmtId="1" fontId="6" fillId="0" borderId="0" xfId="1" applyNumberFormat="1" applyFont="1" applyAlignment="1" applyProtection="1">
      <alignment horizontal="left" vertical="top" wrapText="1"/>
      <protection hidden="1"/>
    </xf>
    <xf numFmtId="0" fontId="10" fillId="2" borderId="0" xfId="9" applyFont="1" applyFill="1" applyAlignment="1" applyProtection="1">
      <alignment horizontal="justify" vertical="top" wrapText="1"/>
      <protection hidden="1"/>
    </xf>
    <xf numFmtId="0" fontId="10" fillId="0" borderId="0" xfId="0" applyFont="1" applyProtection="1">
      <protection locked="0" hidden="1"/>
    </xf>
    <xf numFmtId="0" fontId="10"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4" borderId="0" xfId="4" applyProtection="1">
      <alignment horizontal="center" vertical="center" wrapText="1"/>
      <protection locked="0" hidden="1"/>
    </xf>
    <xf numFmtId="0" fontId="29" fillId="2" borderId="0" xfId="0" applyFont="1" applyFill="1" applyAlignment="1" applyProtection="1">
      <alignment horizontal="center" vertical="center" wrapText="1"/>
      <protection hidden="1"/>
    </xf>
    <xf numFmtId="1" fontId="2" fillId="27" borderId="12" xfId="1" applyNumberFormat="1" applyFont="1" applyFill="1" applyBorder="1" applyAlignment="1" applyProtection="1">
      <alignment horizontal="left" vertical="center" wrapText="1"/>
      <protection locked="0" hidden="1"/>
    </xf>
    <xf numFmtId="0" fontId="0" fillId="21" borderId="12" xfId="2" applyFont="1" applyBorder="1" applyAlignment="1" applyProtection="1">
      <alignment horizontal="center" vertical="center" wrapText="1"/>
      <protection hidden="1"/>
    </xf>
    <xf numFmtId="0" fontId="0" fillId="0" borderId="0" xfId="0" applyAlignment="1" applyProtection="1">
      <alignment vertical="center"/>
      <protection hidden="1"/>
    </xf>
    <xf numFmtId="0" fontId="0" fillId="21" borderId="15" xfId="2" applyFont="1" applyBorder="1" applyAlignment="1" applyProtection="1">
      <alignment horizontal="left" vertical="center" wrapText="1"/>
      <protection hidden="1"/>
    </xf>
    <xf numFmtId="0" fontId="59" fillId="2" borderId="6" xfId="5"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0" fillId="2" borderId="0" xfId="0" applyFill="1" applyAlignment="1" applyProtection="1">
      <alignment horizontal="left" vertical="center"/>
      <protection hidden="1"/>
    </xf>
    <xf numFmtId="0" fontId="4" fillId="0" borderId="0" xfId="0" applyFont="1" applyAlignment="1" applyProtection="1">
      <alignment vertical="center" wrapText="1"/>
      <protection hidden="1"/>
    </xf>
    <xf numFmtId="0" fontId="0" fillId="0" borderId="17" xfId="2" applyFont="1" applyFill="1" applyBorder="1" applyAlignment="1" applyProtection="1">
      <alignment vertical="center"/>
      <protection hidden="1"/>
    </xf>
    <xf numFmtId="0" fontId="0" fillId="0" borderId="0" xfId="2" applyFont="1" applyFill="1" applyBorder="1" applyAlignment="1" applyProtection="1">
      <alignment vertical="center"/>
      <protection hidden="1"/>
    </xf>
    <xf numFmtId="0" fontId="2" fillId="2" borderId="0" xfId="0" applyFont="1" applyFill="1" applyAlignment="1" applyProtection="1">
      <alignment horizontal="left" vertical="center"/>
      <protection hidden="1"/>
    </xf>
    <xf numFmtId="0" fontId="5" fillId="20" borderId="0" xfId="0" applyFont="1" applyFill="1" applyAlignment="1" applyProtection="1">
      <alignment horizontal="left" vertical="center" wrapText="1"/>
      <protection hidden="1"/>
    </xf>
    <xf numFmtId="0" fontId="0" fillId="28" borderId="5" xfId="2" applyFont="1" applyFill="1" applyAlignment="1" applyProtection="1">
      <alignment horizontal="center" vertical="center"/>
      <protection locked="0" hidden="1"/>
    </xf>
    <xf numFmtId="0" fontId="18" fillId="28" borderId="36" xfId="2" applyFont="1" applyFill="1" applyBorder="1" applyAlignment="1" applyProtection="1">
      <alignment horizontal="left" vertical="center" wrapText="1"/>
      <protection hidden="1"/>
    </xf>
    <xf numFmtId="0" fontId="0" fillId="28" borderId="5" xfId="2" applyFont="1" applyFill="1" applyAlignment="1" applyProtection="1">
      <alignment horizontal="left" vertical="center" wrapText="1"/>
      <protection hidden="1"/>
    </xf>
    <xf numFmtId="1" fontId="0" fillId="28" borderId="8" xfId="2" applyNumberFormat="1" applyFont="1" applyFill="1" applyBorder="1" applyAlignment="1" applyProtection="1">
      <alignment horizontal="center" vertical="center"/>
      <protection hidden="1"/>
    </xf>
    <xf numFmtId="0" fontId="0" fillId="28" borderId="5" xfId="2" applyFont="1" applyFill="1" applyAlignment="1" applyProtection="1">
      <alignment horizontal="center" vertical="center"/>
      <protection hidden="1"/>
    </xf>
    <xf numFmtId="0" fontId="0" fillId="28" borderId="8" xfId="2" applyFont="1" applyFill="1" applyBorder="1" applyAlignment="1" applyProtection="1">
      <alignment horizontal="left" vertical="center" wrapText="1"/>
      <protection hidden="1"/>
    </xf>
    <xf numFmtId="164" fontId="0" fillId="28" borderId="8" xfId="2" applyNumberFormat="1" applyFont="1" applyFill="1" applyBorder="1" applyAlignment="1" applyProtection="1">
      <alignment horizontal="center" vertical="center"/>
      <protection hidden="1"/>
    </xf>
    <xf numFmtId="0" fontId="0" fillId="28" borderId="8" xfId="2" applyFont="1" applyFill="1" applyBorder="1" applyAlignment="1" applyProtection="1">
      <alignment horizontal="center" vertical="center" wrapText="1"/>
      <protection hidden="1"/>
    </xf>
    <xf numFmtId="164" fontId="9" fillId="28" borderId="5" xfId="2" applyNumberFormat="1" applyFill="1" applyAlignment="1" applyProtection="1">
      <alignment horizontal="center" vertical="center"/>
      <protection hidden="1"/>
    </xf>
    <xf numFmtId="0" fontId="9" fillId="28" borderId="5" xfId="2" applyFill="1" applyAlignment="1" applyProtection="1">
      <alignment horizontal="left" vertical="center" wrapText="1"/>
      <protection hidden="1"/>
    </xf>
    <xf numFmtId="0" fontId="9" fillId="28" borderId="5" xfId="2" applyFill="1" applyAlignment="1" applyProtection="1">
      <alignment horizontal="center" vertical="center"/>
      <protection hidden="1"/>
    </xf>
    <xf numFmtId="0" fontId="18" fillId="28" borderId="36" xfId="2" applyFont="1" applyFill="1" applyBorder="1" applyAlignment="1" applyProtection="1">
      <alignment vertical="center" wrapText="1"/>
      <protection hidden="1"/>
    </xf>
    <xf numFmtId="0" fontId="0" fillId="28" borderId="5" xfId="2" applyFont="1" applyFill="1" applyAlignment="1" applyProtection="1">
      <alignment vertical="center" wrapText="1"/>
      <protection hidden="1"/>
    </xf>
    <xf numFmtId="1" fontId="0" fillId="28" borderId="5" xfId="2" applyNumberFormat="1" applyFont="1" applyFill="1" applyAlignment="1" applyProtection="1">
      <alignment horizontal="center" vertical="center"/>
      <protection hidden="1"/>
    </xf>
    <xf numFmtId="164" fontId="0" fillId="28" borderId="5" xfId="2" applyNumberFormat="1" applyFont="1" applyFill="1" applyAlignment="1" applyProtection="1">
      <alignment horizontal="center" vertical="center"/>
      <protection hidden="1"/>
    </xf>
    <xf numFmtId="0" fontId="0" fillId="28" borderId="5" xfId="2" applyFont="1" applyFill="1" applyAlignment="1" applyProtection="1">
      <alignment horizontal="center" vertical="center" wrapText="1"/>
      <protection hidden="1"/>
    </xf>
    <xf numFmtId="0" fontId="0" fillId="28" borderId="12" xfId="2" applyFont="1" applyFill="1" applyBorder="1" applyAlignment="1" applyProtection="1">
      <alignment horizontal="center" vertical="center"/>
      <protection hidden="1"/>
    </xf>
    <xf numFmtId="164"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left" vertical="center"/>
      <protection hidden="1"/>
    </xf>
    <xf numFmtId="0" fontId="0" fillId="28" borderId="38" xfId="2" applyFont="1" applyFill="1" applyBorder="1" applyAlignment="1" applyProtection="1">
      <alignment horizontal="center" vertical="center" wrapText="1"/>
      <protection hidden="1"/>
    </xf>
    <xf numFmtId="0" fontId="4" fillId="4" borderId="0" xfId="4">
      <alignment horizontal="center" vertical="center" wrapText="1"/>
      <protection locked="0"/>
    </xf>
    <xf numFmtId="0" fontId="0" fillId="22" borderId="0" xfId="0" applyFill="1" applyProtection="1">
      <protection hidden="1"/>
    </xf>
    <xf numFmtId="0" fontId="55" fillId="22" borderId="0" xfId="0" applyFont="1" applyFill="1" applyProtection="1">
      <protection hidden="1"/>
    </xf>
    <xf numFmtId="0" fontId="18" fillId="28" borderId="35" xfId="2" applyFont="1" applyFill="1" applyBorder="1" applyAlignment="1" applyProtection="1">
      <alignment horizontal="left" vertical="center" wrapText="1"/>
      <protection hidden="1"/>
    </xf>
    <xf numFmtId="0" fontId="18" fillId="28" borderId="37"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10" fillId="2" borderId="0" xfId="6" applyNumberFormat="1" applyFont="1" applyFill="1" applyAlignment="1" applyProtection="1">
      <alignment vertical="top" wrapText="1"/>
      <protection hidden="1"/>
    </xf>
    <xf numFmtId="0" fontId="0" fillId="28" borderId="12" xfId="2" applyFont="1" applyFill="1" applyBorder="1" applyAlignment="1" applyProtection="1">
      <alignment horizontal="center" vertical="center" wrapText="1"/>
      <protection locked="0" hidden="1"/>
    </xf>
    <xf numFmtId="0" fontId="0" fillId="28" borderId="6" xfId="2" applyFont="1" applyFill="1" applyBorder="1" applyAlignment="1" applyProtection="1">
      <alignment horizontal="left" vertical="center" wrapText="1"/>
      <protection locked="0" hidden="1"/>
    </xf>
    <xf numFmtId="0" fontId="0" fillId="28" borderId="15" xfId="2" applyFont="1" applyFill="1" applyBorder="1" applyAlignment="1" applyProtection="1">
      <alignment horizontal="left" vertical="center" wrapText="1"/>
      <protection locked="0" hidden="1"/>
    </xf>
    <xf numFmtId="0" fontId="68" fillId="28" borderId="41" xfId="238" applyFill="1" applyBorder="1" applyProtection="1">
      <protection hidden="1"/>
    </xf>
    <xf numFmtId="0" fontId="9" fillId="28" borderId="5" xfId="2" applyFill="1" applyAlignment="1" applyProtection="1">
      <alignment horizontal="left" vertical="center"/>
      <protection hidden="1"/>
    </xf>
    <xf numFmtId="0" fontId="0" fillId="28" borderId="5" xfId="2" applyFont="1" applyFill="1" applyAlignment="1" applyProtection="1">
      <alignment horizontal="left" vertical="center"/>
      <protection hidden="1"/>
    </xf>
    <xf numFmtId="1"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center" vertical="center"/>
      <protection hidden="1"/>
    </xf>
    <xf numFmtId="0" fontId="68" fillId="28" borderId="40" xfId="238" applyFill="1" applyBorder="1" applyProtection="1">
      <protection hidden="1"/>
    </xf>
    <xf numFmtId="164" fontId="0" fillId="28" borderId="5" xfId="2" applyNumberFormat="1" applyFont="1" applyFill="1" applyAlignment="1" applyProtection="1">
      <alignment horizontal="left" vertical="center"/>
      <protection hidden="1"/>
    </xf>
    <xf numFmtId="0" fontId="0" fillId="28" borderId="5" xfId="2" applyFont="1" applyFill="1" applyAlignment="1" applyProtection="1">
      <alignment horizontal="left" vertical="center"/>
      <protection locked="0" hidden="1"/>
    </xf>
    <xf numFmtId="0" fontId="68" fillId="28" borderId="41" xfId="238" applyFill="1" applyBorder="1" applyAlignment="1" applyProtection="1">
      <alignment vertical="center"/>
      <protection hidden="1"/>
    </xf>
    <xf numFmtId="0" fontId="9" fillId="28" borderId="5" xfId="2" applyFill="1" applyAlignment="1" applyProtection="1">
      <alignment horizontal="center" vertical="center" wrapText="1"/>
      <protection hidden="1"/>
    </xf>
    <xf numFmtId="0" fontId="9" fillId="28" borderId="8" xfId="2" applyFill="1" applyBorder="1" applyAlignment="1" applyProtection="1">
      <alignment horizontal="left" vertical="center" wrapText="1"/>
      <protection hidden="1"/>
    </xf>
    <xf numFmtId="0" fontId="18" fillId="28" borderId="36" xfId="2" applyFont="1" applyFill="1" applyBorder="1" applyAlignment="1" applyProtection="1">
      <alignment horizontal="left" vertical="center"/>
      <protection hidden="1"/>
    </xf>
    <xf numFmtId="1" fontId="9" fillId="28" borderId="5" xfId="2" applyNumberFormat="1" applyFill="1" applyAlignment="1" applyProtection="1">
      <alignment horizontal="center" vertical="center"/>
      <protection hidden="1"/>
    </xf>
    <xf numFmtId="0" fontId="0" fillId="28" borderId="0" xfId="0" applyFill="1" applyProtection="1">
      <protection locked="0" hidden="1"/>
    </xf>
    <xf numFmtId="0" fontId="18" fillId="28" borderId="37" xfId="2" applyFont="1" applyFill="1" applyBorder="1" applyAlignment="1" applyProtection="1">
      <alignment horizontal="left" vertical="center"/>
      <protection hidden="1"/>
    </xf>
    <xf numFmtId="1" fontId="9" fillId="28" borderId="7" xfId="2" applyNumberFormat="1" applyFill="1" applyBorder="1" applyAlignment="1" applyProtection="1">
      <alignment horizontal="center" vertical="center"/>
      <protection hidden="1"/>
    </xf>
    <xf numFmtId="0" fontId="9" fillId="28" borderId="7" xfId="2" applyFill="1" applyBorder="1" applyAlignment="1" applyProtection="1">
      <alignment horizontal="left" vertical="center"/>
      <protection hidden="1"/>
    </xf>
    <xf numFmtId="0" fontId="0" fillId="28" borderId="8" xfId="2" applyFont="1" applyFill="1" applyBorder="1" applyAlignment="1" applyProtection="1">
      <alignment horizontal="left" vertical="top" wrapText="1"/>
      <protection hidden="1"/>
    </xf>
    <xf numFmtId="0" fontId="0" fillId="28" borderId="8" xfId="2" applyFont="1" applyFill="1" applyBorder="1" applyAlignment="1" applyProtection="1">
      <alignment horizontal="center" vertical="center"/>
      <protection hidden="1"/>
    </xf>
    <xf numFmtId="0" fontId="0" fillId="28" borderId="5" xfId="2" applyFont="1" applyFill="1" applyAlignment="1" applyProtection="1">
      <alignment horizontal="left" vertical="top" wrapText="1"/>
      <protection hidden="1"/>
    </xf>
    <xf numFmtId="0" fontId="0" fillId="28" borderId="7" xfId="2" applyFont="1" applyFill="1" applyBorder="1" applyAlignment="1" applyProtection="1">
      <alignment horizontal="left" vertical="top" wrapText="1"/>
      <protection hidden="1"/>
    </xf>
    <xf numFmtId="0" fontId="9" fillId="28" borderId="7" xfId="2" applyFill="1" applyBorder="1" applyAlignment="1" applyProtection="1">
      <alignment horizontal="left" vertical="center" wrapText="1"/>
      <protection hidden="1"/>
    </xf>
    <xf numFmtId="0" fontId="70" fillId="28" borderId="5" xfId="5" applyFont="1" applyFill="1" applyAlignment="1" applyProtection="1">
      <alignment horizontal="center" vertical="center"/>
      <protection hidden="1"/>
    </xf>
    <xf numFmtId="0" fontId="70" fillId="28" borderId="8" xfId="5" applyFont="1" applyFill="1" applyBorder="1" applyAlignment="1" applyProtection="1">
      <alignment horizontal="left" vertical="center"/>
      <protection hidden="1"/>
    </xf>
    <xf numFmtId="0" fontId="70" fillId="28" borderId="9" xfId="5" applyFont="1" applyFill="1" applyBorder="1" applyAlignment="1" applyProtection="1">
      <alignment horizontal="center" vertical="center"/>
      <protection hidden="1"/>
    </xf>
    <xf numFmtId="0" fontId="70" fillId="28" borderId="5" xfId="5" applyFont="1" applyFill="1" applyAlignment="1" applyProtection="1">
      <alignment horizontal="left" vertical="center"/>
      <protection hidden="1"/>
    </xf>
    <xf numFmtId="0" fontId="70" fillId="28" borderId="12" xfId="5" applyFont="1" applyFill="1" applyBorder="1" applyAlignment="1" applyProtection="1">
      <alignment horizontal="center" vertical="center"/>
      <protection hidden="1"/>
    </xf>
    <xf numFmtId="0" fontId="4" fillId="20" borderId="8" xfId="0" applyFont="1" applyFill="1" applyBorder="1" applyAlignment="1">
      <alignment horizontal="left" vertical="center" wrapText="1"/>
    </xf>
    <xf numFmtId="0" fontId="0" fillId="0" borderId="16" xfId="0" applyBorder="1" applyAlignment="1" applyProtection="1">
      <alignment vertical="center" wrapText="1"/>
      <protection locked="0" hidden="1"/>
    </xf>
    <xf numFmtId="165" fontId="1" fillId="0" borderId="0" xfId="192" applyFont="1" applyAlignment="1" applyProtection="1">
      <alignment horizontal="left" vertical="center"/>
      <protection hidden="1"/>
    </xf>
    <xf numFmtId="165" fontId="1" fillId="0" borderId="0" xfId="192" applyFont="1" applyProtection="1">
      <protection hidden="1"/>
    </xf>
    <xf numFmtId="0" fontId="58" fillId="22" borderId="41" xfId="222" applyFont="1" applyFill="1" applyBorder="1" applyAlignment="1" applyProtection="1">
      <alignment horizontal="center" vertical="center" wrapText="1"/>
      <protection hidden="1"/>
    </xf>
    <xf numFmtId="14" fontId="66" fillId="2" borderId="41" xfId="222" applyNumberFormat="1" applyFont="1" applyFill="1" applyBorder="1" applyAlignment="1" applyProtection="1">
      <alignment horizontal="center" vertical="center" wrapText="1"/>
      <protection hidden="1"/>
    </xf>
    <xf numFmtId="165" fontId="24" fillId="0" borderId="0" xfId="192" applyProtection="1">
      <protection hidden="1"/>
    </xf>
    <xf numFmtId="1" fontId="4" fillId="4" borderId="7" xfId="4" applyNumberFormat="1" applyBorder="1" applyProtection="1">
      <alignment horizontal="center" vertical="center" wrapText="1"/>
      <protection hidden="1"/>
    </xf>
    <xf numFmtId="0" fontId="0" fillId="28" borderId="6" xfId="2" applyFont="1" applyFill="1" applyBorder="1" applyAlignment="1" applyProtection="1">
      <alignment horizontal="left" vertical="center" wrapText="1"/>
      <protection locked="0"/>
    </xf>
    <xf numFmtId="0" fontId="0" fillId="28" borderId="15" xfId="2" applyFont="1" applyFill="1" applyBorder="1" applyAlignment="1" applyProtection="1">
      <alignment horizontal="left" vertical="center" wrapText="1"/>
      <protection locked="0"/>
    </xf>
    <xf numFmtId="0" fontId="0" fillId="28" borderId="0" xfId="2" applyFont="1" applyFill="1" applyBorder="1" applyAlignment="1" applyProtection="1">
      <alignment horizontal="left" vertical="center" wrapText="1"/>
      <protection locked="0"/>
    </xf>
    <xf numFmtId="0" fontId="13" fillId="4" borderId="0" xfId="4" applyFont="1">
      <alignment horizontal="center" vertical="center" wrapText="1"/>
      <protection locked="0"/>
    </xf>
    <xf numFmtId="0" fontId="59" fillId="2" borderId="45" xfId="3" applyFont="1" applyFill="1" applyBorder="1" applyAlignment="1" applyProtection="1">
      <alignment horizontal="center" vertical="center"/>
      <protection locked="0" hidden="1"/>
    </xf>
    <xf numFmtId="0" fontId="0" fillId="0" borderId="41" xfId="0" applyBorder="1" applyAlignment="1" applyProtection="1">
      <alignment vertical="center" wrapText="1"/>
      <protection locked="0" hidden="1"/>
    </xf>
    <xf numFmtId="0" fontId="10" fillId="0" borderId="41" xfId="0" applyFont="1" applyBorder="1" applyAlignment="1" applyProtection="1">
      <alignment vertical="center" wrapText="1"/>
      <protection locked="0" hidden="1"/>
    </xf>
    <xf numFmtId="0" fontId="0" fillId="0" borderId="0" xfId="0" applyAlignment="1" applyProtection="1">
      <alignment horizontal="center"/>
      <protection locked="0" hidden="1"/>
    </xf>
    <xf numFmtId="0" fontId="33" fillId="8" borderId="9" xfId="21" applyNumberFormat="1" applyBorder="1" applyAlignment="1" applyProtection="1">
      <alignment horizontal="center" vertical="center"/>
      <protection hidden="1"/>
    </xf>
    <xf numFmtId="0" fontId="0" fillId="4" borderId="0" xfId="0" applyFill="1" applyProtection="1">
      <protection locked="0" hidden="1"/>
    </xf>
    <xf numFmtId="0" fontId="0" fillId="4" borderId="0" xfId="0" applyFill="1" applyAlignment="1" applyProtection="1">
      <alignment horizontal="left" vertical="center"/>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4" fillId="30" borderId="0" xfId="4" applyFill="1">
      <alignment horizontal="center" vertical="center" wrapText="1"/>
      <protection locked="0"/>
    </xf>
    <xf numFmtId="0" fontId="13" fillId="30" borderId="0" xfId="4" applyFont="1" applyFill="1">
      <alignment horizontal="center" vertical="center" wrapText="1"/>
      <protection locked="0"/>
    </xf>
    <xf numFmtId="0" fontId="68" fillId="31" borderId="41" xfId="238" applyFill="1" applyBorder="1" applyProtection="1">
      <protection hidden="1"/>
    </xf>
    <xf numFmtId="0" fontId="68" fillId="31" borderId="40" xfId="238" applyFill="1" applyBorder="1" applyProtection="1">
      <protection hidden="1"/>
    </xf>
    <xf numFmtId="0" fontId="0" fillId="20" borderId="0" xfId="0" applyFill="1" applyProtection="1">
      <protection hidden="1"/>
    </xf>
    <xf numFmtId="0" fontId="68" fillId="31" borderId="0" xfId="238" applyFill="1" applyBorder="1" applyProtection="1">
      <protection hidden="1"/>
    </xf>
    <xf numFmtId="0" fontId="68" fillId="28" borderId="0" xfId="238" applyFill="1" applyBorder="1" applyProtection="1">
      <protection hidden="1"/>
    </xf>
    <xf numFmtId="0" fontId="74" fillId="0" borderId="0" xfId="0" applyFont="1" applyAlignment="1" applyProtection="1">
      <alignment horizontal="center" wrapText="1"/>
      <protection hidden="1"/>
    </xf>
    <xf numFmtId="0" fontId="0" fillId="28" borderId="40" xfId="0" applyFill="1" applyBorder="1" applyAlignment="1" applyProtection="1">
      <alignment horizontal="center" vertical="center"/>
      <protection hidden="1"/>
    </xf>
    <xf numFmtId="0" fontId="0" fillId="28" borderId="43" xfId="0" applyFill="1" applyBorder="1" applyAlignment="1" applyProtection="1">
      <alignment horizontal="center" vertical="center"/>
      <protection hidden="1"/>
    </xf>
    <xf numFmtId="0" fontId="0" fillId="28" borderId="50" xfId="0" applyFill="1" applyBorder="1" applyAlignment="1" applyProtection="1">
      <alignment horizontal="center" vertical="center"/>
      <protection hidden="1"/>
    </xf>
    <xf numFmtId="1" fontId="18" fillId="21" borderId="0" xfId="0" applyNumberFormat="1" applyFont="1" applyFill="1" applyAlignment="1" applyProtection="1">
      <alignment horizontal="center" vertical="center"/>
      <protection hidden="1"/>
    </xf>
    <xf numFmtId="0" fontId="0" fillId="0" borderId="0" xfId="0" applyAlignment="1" applyProtection="1">
      <alignment horizontal="right" vertical="center"/>
      <protection locked="0" hidden="1"/>
    </xf>
    <xf numFmtId="0" fontId="0" fillId="28" borderId="5" xfId="2" applyFont="1" applyFill="1" applyAlignment="1" applyProtection="1">
      <alignment horizontal="left" vertical="top"/>
      <protection locked="0"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5" fillId="20" borderId="8" xfId="0" applyFont="1" applyFill="1" applyBorder="1" applyAlignment="1" applyProtection="1">
      <alignment horizontal="left" vertical="center" wrapText="1"/>
      <protection hidden="1"/>
    </xf>
    <xf numFmtId="0" fontId="18" fillId="28" borderId="36"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0" fillId="28" borderId="8" xfId="2" applyFont="1" applyFill="1" applyBorder="1" applyAlignment="1" applyProtection="1">
      <alignment horizontal="left" vertical="center" wrapText="1"/>
      <protection hidden="1"/>
    </xf>
    <xf numFmtId="0" fontId="4" fillId="20" borderId="0" xfId="0" applyFont="1" applyFill="1" applyAlignment="1" applyProtection="1">
      <alignment horizontal="left" vertical="center" wrapText="1"/>
      <protection hidden="1"/>
    </xf>
    <xf numFmtId="0" fontId="29" fillId="2" borderId="0" xfId="0" applyFont="1" applyFill="1" applyAlignment="1" applyProtection="1">
      <alignment horizontal="center" vertical="center" wrapText="1"/>
      <protection hidden="1"/>
    </xf>
    <xf numFmtId="0" fontId="18" fillId="28" borderId="37" xfId="2" applyFont="1" applyFill="1" applyBorder="1" applyAlignment="1" applyProtection="1">
      <alignment horizontal="left" vertical="center" wrapText="1"/>
      <protection hidden="1"/>
    </xf>
    <xf numFmtId="0" fontId="9" fillId="28" borderId="8" xfId="2" applyFill="1" applyBorder="1" applyAlignment="1" applyProtection="1">
      <alignment horizontal="left" vertical="center" wrapText="1"/>
      <protection hidden="1"/>
    </xf>
    <xf numFmtId="0" fontId="18" fillId="28" borderId="35" xfId="2" applyFont="1" applyFill="1" applyBorder="1" applyAlignment="1" applyProtection="1">
      <alignment horizontal="left" vertical="center" wrapText="1"/>
      <protection hidden="1"/>
    </xf>
    <xf numFmtId="0" fontId="0" fillId="28" borderId="5" xfId="2" applyFont="1" applyFill="1" applyAlignment="1" applyProtection="1">
      <alignment horizontal="left" vertical="center" wrapText="1"/>
      <protection hidden="1"/>
    </xf>
    <xf numFmtId="0" fontId="0" fillId="4" borderId="0" xfId="0"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0" fontId="54" fillId="0" borderId="0" xfId="0" applyFont="1" applyAlignment="1" applyProtection="1">
      <alignment horizontal="left" vertical="center" wrapText="1"/>
      <protection hidden="1"/>
    </xf>
    <xf numFmtId="0" fontId="10" fillId="2" borderId="0" xfId="9" applyFont="1" applyFill="1" applyAlignment="1" applyProtection="1">
      <alignment horizontal="left" vertical="top" wrapText="1"/>
      <protection hidden="1"/>
    </xf>
    <xf numFmtId="0" fontId="5" fillId="4" borderId="0" xfId="8" applyFont="1" applyFill="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65" fillId="2" borderId="0" xfId="6" applyNumberFormat="1" applyFont="1" applyFill="1" applyAlignment="1" applyProtection="1">
      <alignment horizontal="left" vertical="top" wrapText="1"/>
      <protection hidden="1"/>
    </xf>
    <xf numFmtId="165" fontId="5" fillId="4" borderId="0" xfId="192" applyFont="1" applyFill="1" applyAlignment="1" applyProtection="1">
      <alignment horizontal="left" vertical="center"/>
      <protection hidden="1"/>
    </xf>
    <xf numFmtId="0" fontId="58" fillId="22" borderId="41" xfId="222" applyFont="1" applyFill="1" applyBorder="1" applyAlignment="1" applyProtection="1">
      <alignment horizontal="center" vertical="center" wrapText="1"/>
      <protection hidden="1"/>
    </xf>
    <xf numFmtId="3" fontId="66" fillId="2" borderId="41" xfId="222" applyNumberFormat="1" applyFont="1" applyFill="1" applyBorder="1" applyAlignment="1" applyProtection="1">
      <alignment horizontal="center" vertical="center" wrapText="1"/>
      <protection hidden="1"/>
    </xf>
    <xf numFmtId="165" fontId="5" fillId="4" borderId="0" xfId="6" applyFont="1" applyFill="1" applyAlignment="1" applyProtection="1">
      <alignment horizontal="left" vertical="center"/>
      <protection hidden="1"/>
    </xf>
    <xf numFmtId="0" fontId="10" fillId="2" borderId="0" xfId="6" applyNumberFormat="1" applyFont="1" applyFill="1" applyAlignment="1" applyProtection="1">
      <alignment horizontal="left" vertical="top" wrapText="1"/>
      <protection hidden="1"/>
    </xf>
    <xf numFmtId="0" fontId="65" fillId="21" borderId="7" xfId="2" applyFont="1" applyBorder="1" applyAlignment="1" applyProtection="1">
      <alignment horizontal="left" vertical="top" wrapText="1"/>
      <protection hidden="1"/>
    </xf>
    <xf numFmtId="0" fontId="65" fillId="21" borderId="0" xfId="2" applyFont="1" applyBorder="1" applyAlignment="1" applyProtection="1">
      <alignment horizontal="left" vertical="top" wrapText="1"/>
      <protection hidden="1"/>
    </xf>
    <xf numFmtId="0" fontId="65" fillId="21" borderId="8" xfId="2" applyFont="1" applyBorder="1" applyAlignment="1" applyProtection="1">
      <alignment horizontal="left" vertical="top" wrapText="1"/>
      <protection hidden="1"/>
    </xf>
    <xf numFmtId="1" fontId="2" fillId="2" borderId="13" xfId="1" applyNumberFormat="1" applyFont="1" applyFill="1" applyBorder="1" applyAlignment="1" applyProtection="1">
      <alignment horizontal="left" vertical="top" wrapText="1"/>
      <protection locked="0" hidden="1"/>
    </xf>
    <xf numFmtId="1" fontId="2" fillId="2" borderId="9" xfId="1" applyNumberFormat="1" applyFont="1" applyFill="1" applyBorder="1" applyAlignment="1" applyProtection="1">
      <alignment horizontal="left" vertical="top" wrapText="1"/>
      <protection locked="0" hidden="1"/>
    </xf>
    <xf numFmtId="0" fontId="73"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28" borderId="20" xfId="0" applyFill="1" applyBorder="1" applyAlignment="1" applyProtection="1">
      <alignment horizontal="center" vertical="center"/>
      <protection hidden="1"/>
    </xf>
    <xf numFmtId="0" fontId="0" fillId="28" borderId="24" xfId="0" applyFill="1" applyBorder="1" applyAlignment="1" applyProtection="1">
      <alignment horizontal="center" vertical="center"/>
      <protection hidden="1"/>
    </xf>
    <xf numFmtId="0" fontId="0" fillId="28" borderId="21" xfId="0" applyFill="1" applyBorder="1" applyAlignment="1" applyProtection="1">
      <alignment horizontal="center" vertical="center"/>
      <protection hidden="1"/>
    </xf>
    <xf numFmtId="0" fontId="0" fillId="28" borderId="49" xfId="0" applyFill="1" applyBorder="1" applyAlignment="1" applyProtection="1">
      <alignment horizontal="center" vertical="center"/>
      <protection hidden="1"/>
    </xf>
    <xf numFmtId="0" fontId="0" fillId="28" borderId="0" xfId="0" applyFill="1" applyAlignment="1" applyProtection="1">
      <alignment horizontal="center" vertical="center"/>
      <protection hidden="1"/>
    </xf>
    <xf numFmtId="0" fontId="0" fillId="28" borderId="46" xfId="0" applyFill="1" applyBorder="1" applyAlignment="1" applyProtection="1">
      <alignment horizontal="center" vertical="center"/>
      <protection hidden="1"/>
    </xf>
    <xf numFmtId="0" fontId="0" fillId="28" borderId="22" xfId="0" applyFill="1" applyBorder="1" applyAlignment="1" applyProtection="1">
      <alignment horizontal="center" vertical="center"/>
      <protection hidden="1"/>
    </xf>
    <xf numFmtId="0" fontId="0" fillId="28" borderId="25" xfId="0" applyFill="1" applyBorder="1" applyAlignment="1" applyProtection="1">
      <alignment horizontal="center" vertical="center"/>
      <protection hidden="1"/>
    </xf>
    <xf numFmtId="0" fontId="0" fillId="28" borderId="23" xfId="0" applyFill="1" applyBorder="1" applyAlignment="1" applyProtection="1">
      <alignment horizontal="center" vertical="center"/>
      <protection hidden="1"/>
    </xf>
    <xf numFmtId="0" fontId="75" fillId="0" borderId="47" xfId="0" applyFont="1" applyBorder="1" applyAlignment="1" applyProtection="1">
      <alignment horizontal="center" wrapText="1"/>
      <protection hidden="1"/>
    </xf>
    <xf numFmtId="0" fontId="0" fillId="0" borderId="44" xfId="0" applyBorder="1" applyAlignment="1" applyProtection="1">
      <alignment horizontal="center"/>
      <protection hidden="1"/>
    </xf>
    <xf numFmtId="0" fontId="0" fillId="0" borderId="48" xfId="0" applyBorder="1" applyAlignment="1" applyProtection="1">
      <alignment horizontal="center"/>
      <protection hidden="1"/>
    </xf>
    <xf numFmtId="0" fontId="69" fillId="0" borderId="47" xfId="0" applyFont="1" applyBorder="1" applyAlignment="1" applyProtection="1">
      <alignment horizontal="center" wrapText="1"/>
      <protection hidden="1"/>
    </xf>
    <xf numFmtId="0" fontId="69" fillId="0" borderId="44" xfId="0" applyFont="1" applyBorder="1" applyAlignment="1" applyProtection="1">
      <alignment horizontal="center" wrapText="1"/>
      <protection hidden="1"/>
    </xf>
    <xf numFmtId="0" fontId="69" fillId="0" borderId="48" xfId="0" applyFont="1" applyBorder="1" applyAlignment="1" applyProtection="1">
      <alignment horizontal="center" wrapText="1"/>
      <protection hidden="1"/>
    </xf>
    <xf numFmtId="0" fontId="68" fillId="28" borderId="22" xfId="238" applyFill="1" applyBorder="1" applyAlignment="1" applyProtection="1">
      <alignment horizontal="center" vertical="center" wrapText="1"/>
      <protection hidden="1"/>
    </xf>
    <xf numFmtId="0" fontId="68" fillId="28" borderId="25" xfId="238" applyFill="1" applyBorder="1" applyAlignment="1" applyProtection="1">
      <alignment horizontal="center" vertical="center" wrapText="1"/>
      <protection hidden="1"/>
    </xf>
    <xf numFmtId="0" fontId="68" fillId="28" borderId="23" xfId="238" applyFill="1" applyBorder="1" applyAlignment="1" applyProtection="1">
      <alignment horizontal="center" vertical="center" wrapText="1"/>
      <protection hidden="1"/>
    </xf>
    <xf numFmtId="49" fontId="68" fillId="28" borderId="49" xfId="238" applyNumberFormat="1" applyFill="1" applyBorder="1" applyAlignment="1">
      <alignment horizontal="center" vertical="center" wrapText="1"/>
    </xf>
    <xf numFmtId="49" fontId="68" fillId="28" borderId="0" xfId="238" applyNumberFormat="1" applyFill="1" applyBorder="1" applyAlignment="1">
      <alignment horizontal="center" vertical="center" wrapText="1"/>
    </xf>
    <xf numFmtId="49" fontId="68" fillId="28" borderId="46" xfId="238" applyNumberFormat="1" applyFill="1" applyBorder="1" applyAlignment="1">
      <alignment horizontal="center" vertical="center" wrapText="1"/>
    </xf>
    <xf numFmtId="49" fontId="68" fillId="28" borderId="20" xfId="238" applyNumberFormat="1" applyFill="1" applyBorder="1" applyAlignment="1">
      <alignment horizontal="center" vertical="center" wrapText="1"/>
    </xf>
    <xf numFmtId="49" fontId="68" fillId="28" borderId="24" xfId="238" applyNumberFormat="1" applyFill="1" applyBorder="1" applyAlignment="1">
      <alignment horizontal="center" vertical="center" wrapText="1"/>
    </xf>
    <xf numFmtId="49" fontId="68" fillId="28" borderId="21" xfId="238" applyNumberFormat="1" applyFill="1" applyBorder="1" applyAlignment="1">
      <alignment horizontal="center" vertical="center" wrapText="1"/>
    </xf>
    <xf numFmtId="0" fontId="56" fillId="0" borderId="0" xfId="0" applyFont="1" applyAlignment="1" applyProtection="1">
      <alignment horizontal="left" wrapText="1"/>
      <protection hidden="1"/>
    </xf>
    <xf numFmtId="0" fontId="57" fillId="0" borderId="0" xfId="0" applyFont="1" applyAlignment="1" applyProtection="1">
      <alignment horizontal="left" wrapText="1"/>
      <protection hidden="1"/>
    </xf>
    <xf numFmtId="0" fontId="0" fillId="0" borderId="37" xfId="2" applyFont="1" applyFill="1" applyBorder="1" applyAlignment="1" applyProtection="1">
      <alignment horizontal="center" vertical="center" wrapText="1"/>
      <protection locked="0"/>
    </xf>
    <xf numFmtId="0" fontId="0" fillId="0" borderId="13" xfId="2" applyFont="1" applyFill="1" applyBorder="1" applyAlignment="1" applyProtection="1">
      <alignment horizontal="center" vertical="center" wrapText="1"/>
      <protection locked="0"/>
    </xf>
    <xf numFmtId="0" fontId="17" fillId="21" borderId="25" xfId="2" applyFont="1" applyBorder="1" applyAlignment="1" applyProtection="1">
      <alignment horizontal="left" vertical="center" wrapText="1"/>
      <protection hidden="1"/>
    </xf>
    <xf numFmtId="0" fontId="17" fillId="21" borderId="23" xfId="2" applyFont="1" applyBorder="1" applyAlignment="1" applyProtection="1">
      <alignment horizontal="left" vertical="center" wrapText="1"/>
      <protection hidden="1"/>
    </xf>
    <xf numFmtId="0" fontId="5" fillId="20" borderId="8" xfId="0" applyFont="1" applyFill="1" applyBorder="1" applyAlignment="1" applyProtection="1">
      <alignment horizontal="left" vertical="center" wrapText="1"/>
      <protection hidden="1"/>
    </xf>
    <xf numFmtId="0" fontId="18" fillId="28" borderId="35" xfId="2" applyFont="1" applyFill="1" applyBorder="1" applyAlignment="1" applyProtection="1">
      <alignment horizontal="left" vertical="center" wrapText="1"/>
      <protection hidden="1"/>
    </xf>
    <xf numFmtId="0" fontId="18" fillId="28" borderId="36" xfId="2" applyFont="1" applyFill="1" applyBorder="1" applyAlignment="1" applyProtection="1">
      <alignment horizontal="left" vertical="center" wrapText="1"/>
      <protection hidden="1"/>
    </xf>
    <xf numFmtId="0" fontId="0" fillId="28" borderId="8" xfId="2" applyFont="1" applyFill="1" applyBorder="1" applyAlignment="1" applyProtection="1">
      <alignment horizontal="left" vertical="center" wrapText="1"/>
      <protection hidden="1"/>
    </xf>
    <xf numFmtId="0" fontId="0" fillId="28" borderId="5" xfId="2" applyFont="1" applyFill="1" applyAlignment="1" applyProtection="1">
      <alignment horizontal="left" vertical="center" wrapText="1"/>
      <protection hidden="1"/>
    </xf>
    <xf numFmtId="0" fontId="18" fillId="28" borderId="37" xfId="2" applyFont="1" applyFill="1" applyBorder="1" applyAlignment="1" applyProtection="1">
      <alignment horizontal="left" vertical="center" wrapText="1"/>
      <protection hidden="1"/>
    </xf>
    <xf numFmtId="0" fontId="18" fillId="28" borderId="39" xfId="2" applyFont="1" applyFill="1" applyBorder="1" applyAlignment="1" applyProtection="1">
      <alignment horizontal="left" vertical="center" wrapText="1"/>
      <protection hidden="1"/>
    </xf>
    <xf numFmtId="0" fontId="0" fillId="28" borderId="35" xfId="0"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0" fillId="28" borderId="0" xfId="2" applyFont="1" applyFill="1" applyBorder="1" applyAlignment="1" applyProtection="1">
      <alignment horizontal="left" vertical="center" wrapText="1"/>
      <protection hidden="1"/>
    </xf>
    <xf numFmtId="0" fontId="0" fillId="28" borderId="8" xfId="0" applyFill="1" applyBorder="1" applyAlignment="1" applyProtection="1">
      <alignment horizontal="left" vertical="center" wrapText="1"/>
      <protection hidden="1"/>
    </xf>
    <xf numFmtId="0" fontId="18" fillId="28" borderId="7" xfId="2" applyFont="1" applyFill="1" applyBorder="1" applyAlignment="1" applyProtection="1">
      <alignment horizontal="left" vertical="center" wrapText="1"/>
      <protection hidden="1"/>
    </xf>
    <xf numFmtId="0" fontId="18" fillId="28" borderId="8" xfId="2" applyFont="1" applyFill="1" applyBorder="1" applyAlignment="1" applyProtection="1">
      <alignment horizontal="left" vertical="center" wrapText="1"/>
      <protection hidden="1"/>
    </xf>
    <xf numFmtId="0" fontId="0" fillId="0" borderId="16" xfId="2" applyFont="1" applyFill="1" applyBorder="1" applyAlignment="1" applyProtection="1">
      <alignment horizontal="left" vertical="center" wrapText="1"/>
      <protection locked="0" hidden="1"/>
    </xf>
    <xf numFmtId="0" fontId="0" fillId="0" borderId="15" xfId="0" applyBorder="1" applyAlignment="1" applyProtection="1">
      <alignment horizontal="left" vertical="center" wrapText="1"/>
      <protection locked="0" hidden="1"/>
    </xf>
    <xf numFmtId="0" fontId="0" fillId="2" borderId="16" xfId="2" applyFont="1" applyFill="1" applyBorder="1" applyAlignment="1" applyProtection="1">
      <alignment horizontal="left" vertical="center" wrapText="1"/>
      <protection locked="0" hidden="1"/>
    </xf>
    <xf numFmtId="0" fontId="0" fillId="2" borderId="15" xfId="0" applyFill="1" applyBorder="1" applyAlignment="1" applyProtection="1">
      <alignment horizontal="left" vertical="center" wrapText="1"/>
      <protection locked="0" hidden="1"/>
    </xf>
    <xf numFmtId="0" fontId="0" fillId="2" borderId="16" xfId="0" applyFill="1" applyBorder="1" applyAlignment="1" applyProtection="1">
      <alignment horizontal="left" vertical="center" wrapText="1"/>
      <protection locked="0" hidden="1"/>
    </xf>
    <xf numFmtId="0" fontId="0" fillId="2" borderId="17" xfId="0" applyFill="1" applyBorder="1" applyAlignment="1" applyProtection="1">
      <alignment horizontal="left" vertical="center" wrapText="1"/>
      <protection locked="0" hidden="1"/>
    </xf>
    <xf numFmtId="0" fontId="18" fillId="28" borderId="7" xfId="2" applyFont="1" applyFill="1" applyBorder="1" applyAlignment="1" applyProtection="1">
      <alignment horizontal="center" vertical="center" wrapText="1"/>
      <protection hidden="1"/>
    </xf>
    <xf numFmtId="0" fontId="18" fillId="28" borderId="0" xfId="2" applyFont="1" applyFill="1" applyBorder="1" applyAlignment="1" applyProtection="1">
      <alignment horizontal="center" vertical="center" wrapText="1"/>
      <protection hidden="1"/>
    </xf>
    <xf numFmtId="0" fontId="18" fillId="28" borderId="8" xfId="2"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9" fillId="28" borderId="8" xfId="2" applyFill="1" applyBorder="1" applyAlignment="1" applyProtection="1">
      <alignment horizontal="left" vertical="center" wrapText="1"/>
      <protection hidden="1"/>
    </xf>
    <xf numFmtId="0" fontId="4" fillId="20" borderId="0" xfId="0" applyFont="1" applyFill="1" applyAlignment="1" applyProtection="1">
      <alignment horizontal="left" vertical="center" wrapText="1"/>
      <protection hidden="1"/>
    </xf>
    <xf numFmtId="0" fontId="29" fillId="2" borderId="0" xfId="0" applyFont="1" applyFill="1" applyAlignment="1" applyProtection="1">
      <alignment horizontal="center" vertical="center" wrapText="1"/>
      <protection hidden="1"/>
    </xf>
    <xf numFmtId="0" fontId="18" fillId="28" borderId="0" xfId="2" applyFont="1" applyFill="1" applyBorder="1" applyAlignment="1" applyProtection="1">
      <alignment horizontal="left" vertical="center" wrapText="1"/>
      <protection hidden="1"/>
    </xf>
    <xf numFmtId="0" fontId="9" fillId="28" borderId="1" xfId="2" applyFill="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58" fillId="22" borderId="47" xfId="222" applyFont="1" applyFill="1" applyBorder="1" applyAlignment="1" applyProtection="1">
      <alignment horizontal="center" vertical="center" wrapText="1"/>
      <protection hidden="1"/>
    </xf>
    <xf numFmtId="0" fontId="58" fillId="22" borderId="48" xfId="222" applyFont="1" applyFill="1" applyBorder="1" applyAlignment="1" applyProtection="1">
      <alignment horizontal="center" vertical="center" wrapText="1"/>
      <protection hidden="1"/>
    </xf>
  </cellXfs>
  <cellStyles count="239">
    <cellStyle name="20% - Accent1" xfId="2" builtinId="30" customBuiltin="1"/>
    <cellStyle name="20% - Accent1 2" xfId="11" xr:uid="{00000000-0005-0000-0000-000001000000}"/>
    <cellStyle name="20% - Accent1 2 2" xfId="12" xr:uid="{00000000-0005-0000-0000-000002000000}"/>
    <cellStyle name="20% - Accent1 2 3" xfId="13" xr:uid="{00000000-0005-0000-0000-000003000000}"/>
    <cellStyle name="20% - Accent1 2 4" xfId="14" xr:uid="{00000000-0005-0000-0000-000004000000}"/>
    <cellStyle name="20% - Accent1 2 5" xfId="15" xr:uid="{00000000-0005-0000-0000-000005000000}"/>
    <cellStyle name="20% - Accent1 3" xfId="225" xr:uid="{00000000-0005-0000-0000-000006000000}"/>
    <cellStyle name="20% - Accent2 2" xfId="16" xr:uid="{00000000-0005-0000-0000-000007000000}"/>
    <cellStyle name="20% - Accent2 2 2" xfId="17" xr:uid="{00000000-0005-0000-0000-000008000000}"/>
    <cellStyle name="20% - Accent2 2 3" xfId="18" xr:uid="{00000000-0005-0000-0000-000009000000}"/>
    <cellStyle name="20% - Accent2 2 4" xfId="19" xr:uid="{00000000-0005-0000-0000-00000A000000}"/>
    <cellStyle name="20% - Accent2 2 5" xfId="20" xr:uid="{00000000-0005-0000-0000-00000B000000}"/>
    <cellStyle name="20% - Accent3 2" xfId="21" xr:uid="{00000000-0005-0000-0000-00000C000000}"/>
    <cellStyle name="20% - Accent3 2 2" xfId="22" xr:uid="{00000000-0005-0000-0000-00000D000000}"/>
    <cellStyle name="20% - Accent3 2 3" xfId="23" xr:uid="{00000000-0005-0000-0000-00000E000000}"/>
    <cellStyle name="20% - Accent3 2 4" xfId="24" xr:uid="{00000000-0005-0000-0000-00000F000000}"/>
    <cellStyle name="20% - Accent3 2 5" xfId="25" xr:uid="{00000000-0005-0000-0000-000010000000}"/>
    <cellStyle name="20% - Accent4 2" xfId="26" xr:uid="{00000000-0005-0000-0000-000011000000}"/>
    <cellStyle name="20% - Accent4 2 2" xfId="27" xr:uid="{00000000-0005-0000-0000-000012000000}"/>
    <cellStyle name="20% - Accent4 2 3" xfId="28" xr:uid="{00000000-0005-0000-0000-000013000000}"/>
    <cellStyle name="20% - Accent4 2 4" xfId="29" xr:uid="{00000000-0005-0000-0000-000014000000}"/>
    <cellStyle name="20% - Accent4 2 5" xfId="30" xr:uid="{00000000-0005-0000-0000-000015000000}"/>
    <cellStyle name="20% - Accent5 2" xfId="31" xr:uid="{00000000-0005-0000-0000-000016000000}"/>
    <cellStyle name="20% - Accent5 2 2" xfId="32" xr:uid="{00000000-0005-0000-0000-000017000000}"/>
    <cellStyle name="20% - Accent5 2 3" xfId="33" xr:uid="{00000000-0005-0000-0000-000018000000}"/>
    <cellStyle name="20% - Accent5 2 4" xfId="34" xr:uid="{00000000-0005-0000-0000-000019000000}"/>
    <cellStyle name="20% - Accent5 2 5" xfId="35" xr:uid="{00000000-0005-0000-0000-00001A000000}"/>
    <cellStyle name="20% - Accent6 2" xfId="36" xr:uid="{00000000-0005-0000-0000-00001B000000}"/>
    <cellStyle name="20% - Accent6 2 2" xfId="37" xr:uid="{00000000-0005-0000-0000-00001C000000}"/>
    <cellStyle name="20% - Accent6 2 3" xfId="38" xr:uid="{00000000-0005-0000-0000-00001D000000}"/>
    <cellStyle name="20% - Accent6 2 4" xfId="39" xr:uid="{00000000-0005-0000-0000-00001E000000}"/>
    <cellStyle name="20% - Accent6 2 5" xfId="40" xr:uid="{00000000-0005-0000-0000-00001F000000}"/>
    <cellStyle name="40% - Accent1 2" xfId="41" xr:uid="{00000000-0005-0000-0000-000020000000}"/>
    <cellStyle name="40% - Accent1 2 2" xfId="42" xr:uid="{00000000-0005-0000-0000-000021000000}"/>
    <cellStyle name="40% - Accent1 2 3" xfId="43" xr:uid="{00000000-0005-0000-0000-000022000000}"/>
    <cellStyle name="40% - Accent1 2 4" xfId="44" xr:uid="{00000000-0005-0000-0000-000023000000}"/>
    <cellStyle name="40% - Accent1 2 5" xfId="45" xr:uid="{00000000-0005-0000-0000-000024000000}"/>
    <cellStyle name="40% - Accent2 2" xfId="46" xr:uid="{00000000-0005-0000-0000-000025000000}"/>
    <cellStyle name="40% - Accent2 2 2" xfId="47" xr:uid="{00000000-0005-0000-0000-000026000000}"/>
    <cellStyle name="40% - Accent2 2 3" xfId="48" xr:uid="{00000000-0005-0000-0000-000027000000}"/>
    <cellStyle name="40% - Accent2 2 4" xfId="49" xr:uid="{00000000-0005-0000-0000-000028000000}"/>
    <cellStyle name="40% - Accent2 2 5" xfId="50" xr:uid="{00000000-0005-0000-0000-000029000000}"/>
    <cellStyle name="40% - Accent3 2" xfId="51" xr:uid="{00000000-0005-0000-0000-00002A000000}"/>
    <cellStyle name="40% - Accent3 2 2" xfId="52" xr:uid="{00000000-0005-0000-0000-00002B000000}"/>
    <cellStyle name="40% - Accent3 2 3" xfId="53" xr:uid="{00000000-0005-0000-0000-00002C000000}"/>
    <cellStyle name="40% - Accent3 2 4" xfId="54" xr:uid="{00000000-0005-0000-0000-00002D000000}"/>
    <cellStyle name="40% - Accent3 2 5" xfId="55" xr:uid="{00000000-0005-0000-0000-00002E000000}"/>
    <cellStyle name="40% - Accent4 2" xfId="56" xr:uid="{00000000-0005-0000-0000-00002F000000}"/>
    <cellStyle name="40% - Accent4 2 2" xfId="57" xr:uid="{00000000-0005-0000-0000-000030000000}"/>
    <cellStyle name="40% - Accent4 2 3" xfId="58" xr:uid="{00000000-0005-0000-0000-000031000000}"/>
    <cellStyle name="40% - Accent4 2 4" xfId="59" xr:uid="{00000000-0005-0000-0000-000032000000}"/>
    <cellStyle name="40% - Accent4 2 5" xfId="60" xr:uid="{00000000-0005-0000-0000-000033000000}"/>
    <cellStyle name="40% - Accent5 2" xfId="61" xr:uid="{00000000-0005-0000-0000-000034000000}"/>
    <cellStyle name="40% - Accent5 2 2" xfId="62" xr:uid="{00000000-0005-0000-0000-000035000000}"/>
    <cellStyle name="40% - Accent5 2 3" xfId="63" xr:uid="{00000000-0005-0000-0000-000036000000}"/>
    <cellStyle name="40% - Accent5 2 4" xfId="64" xr:uid="{00000000-0005-0000-0000-000037000000}"/>
    <cellStyle name="40% - Accent5 2 5" xfId="65" xr:uid="{00000000-0005-0000-0000-000038000000}"/>
    <cellStyle name="40% - Accent6 2" xfId="66" xr:uid="{00000000-0005-0000-0000-000039000000}"/>
    <cellStyle name="40% - Accent6 2 2" xfId="67" xr:uid="{00000000-0005-0000-0000-00003A000000}"/>
    <cellStyle name="40% - Accent6 2 3" xfId="68" xr:uid="{00000000-0005-0000-0000-00003B000000}"/>
    <cellStyle name="40% - Accent6 2 4" xfId="69" xr:uid="{00000000-0005-0000-0000-00003C000000}"/>
    <cellStyle name="40% - Accent6 2 5" xfId="70" xr:uid="{00000000-0005-0000-0000-00003D000000}"/>
    <cellStyle name="60% - Accent1 2" xfId="71" xr:uid="{00000000-0005-0000-0000-00003E000000}"/>
    <cellStyle name="60% - Accent1 2 2" xfId="72" xr:uid="{00000000-0005-0000-0000-00003F000000}"/>
    <cellStyle name="60% - Accent1 2 3" xfId="73" xr:uid="{00000000-0005-0000-0000-000040000000}"/>
    <cellStyle name="60% - Accent1 2 4" xfId="74" xr:uid="{00000000-0005-0000-0000-000041000000}"/>
    <cellStyle name="60% - Accent1 2 5" xfId="75" xr:uid="{00000000-0005-0000-0000-000042000000}"/>
    <cellStyle name="60% - Accent2" xfId="3" builtinId="36"/>
    <cellStyle name="60% - Accent2 2" xfId="76" xr:uid="{00000000-0005-0000-0000-000044000000}"/>
    <cellStyle name="60% - Accent2 2 2" xfId="77" xr:uid="{00000000-0005-0000-0000-000045000000}"/>
    <cellStyle name="60% - Accent2 2 3" xfId="78" xr:uid="{00000000-0005-0000-0000-000046000000}"/>
    <cellStyle name="60% - Accent2 2 4" xfId="79" xr:uid="{00000000-0005-0000-0000-000047000000}"/>
    <cellStyle name="60% - Accent2 2 5" xfId="80" xr:uid="{00000000-0005-0000-0000-000048000000}"/>
    <cellStyle name="60% - Accent3 2" xfId="81" xr:uid="{00000000-0005-0000-0000-000049000000}"/>
    <cellStyle name="60% - Accent3 2 2" xfId="82" xr:uid="{00000000-0005-0000-0000-00004A000000}"/>
    <cellStyle name="60% - Accent3 2 3" xfId="83" xr:uid="{00000000-0005-0000-0000-00004B000000}"/>
    <cellStyle name="60% - Accent3 2 4" xfId="84" xr:uid="{00000000-0005-0000-0000-00004C000000}"/>
    <cellStyle name="60% - Accent3 2 5" xfId="85" xr:uid="{00000000-0005-0000-0000-00004D000000}"/>
    <cellStyle name="60% - Accent4 2" xfId="86" xr:uid="{00000000-0005-0000-0000-00004E000000}"/>
    <cellStyle name="60% - Accent4 2 2" xfId="87" xr:uid="{00000000-0005-0000-0000-00004F000000}"/>
    <cellStyle name="60% - Accent4 2 3" xfId="88" xr:uid="{00000000-0005-0000-0000-000050000000}"/>
    <cellStyle name="60% - Accent4 2 4" xfId="89" xr:uid="{00000000-0005-0000-0000-000051000000}"/>
    <cellStyle name="60% - Accent4 2 5" xfId="90" xr:uid="{00000000-0005-0000-0000-000052000000}"/>
    <cellStyle name="60% - Accent5 2" xfId="91" xr:uid="{00000000-0005-0000-0000-000053000000}"/>
    <cellStyle name="60% - Accent5 2 2" xfId="92" xr:uid="{00000000-0005-0000-0000-000054000000}"/>
    <cellStyle name="60% - Accent5 2 3" xfId="93" xr:uid="{00000000-0005-0000-0000-000055000000}"/>
    <cellStyle name="60% - Accent5 2 4" xfId="94" xr:uid="{00000000-0005-0000-0000-000056000000}"/>
    <cellStyle name="60% - Accent5 2 5" xfId="95" xr:uid="{00000000-0005-0000-0000-000057000000}"/>
    <cellStyle name="60% - Accent6 2" xfId="96" xr:uid="{00000000-0005-0000-0000-000058000000}"/>
    <cellStyle name="60% - Accent6 2 2" xfId="97" xr:uid="{00000000-0005-0000-0000-000059000000}"/>
    <cellStyle name="60% - Accent6 2 3" xfId="98" xr:uid="{00000000-0005-0000-0000-00005A000000}"/>
    <cellStyle name="60% - Accent6 2 4" xfId="99" xr:uid="{00000000-0005-0000-0000-00005B000000}"/>
    <cellStyle name="60% - Accent6 2 5" xfId="100" xr:uid="{00000000-0005-0000-0000-00005C000000}"/>
    <cellStyle name="Accent1 2" xfId="101" xr:uid="{00000000-0005-0000-0000-00005D000000}"/>
    <cellStyle name="Accent1 2 2" xfId="102" xr:uid="{00000000-0005-0000-0000-00005E000000}"/>
    <cellStyle name="Accent1 2 3" xfId="103" xr:uid="{00000000-0005-0000-0000-00005F000000}"/>
    <cellStyle name="Accent1 2 4" xfId="104" xr:uid="{00000000-0005-0000-0000-000060000000}"/>
    <cellStyle name="Accent1 2 5" xfId="105" xr:uid="{00000000-0005-0000-0000-000061000000}"/>
    <cellStyle name="Accent2 2" xfId="106" xr:uid="{00000000-0005-0000-0000-000062000000}"/>
    <cellStyle name="Accent2 2 2" xfId="107" xr:uid="{00000000-0005-0000-0000-000063000000}"/>
    <cellStyle name="Accent2 2 3" xfId="108" xr:uid="{00000000-0005-0000-0000-000064000000}"/>
    <cellStyle name="Accent2 2 4" xfId="109" xr:uid="{00000000-0005-0000-0000-000065000000}"/>
    <cellStyle name="Accent2 2 5" xfId="110" xr:uid="{00000000-0005-0000-0000-000066000000}"/>
    <cellStyle name="Accent3 2" xfId="111" xr:uid="{00000000-0005-0000-0000-000067000000}"/>
    <cellStyle name="Accent3 2 2" xfId="112" xr:uid="{00000000-0005-0000-0000-000068000000}"/>
    <cellStyle name="Accent3 2 3" xfId="113" xr:uid="{00000000-0005-0000-0000-000069000000}"/>
    <cellStyle name="Accent3 2 4" xfId="114" xr:uid="{00000000-0005-0000-0000-00006A000000}"/>
    <cellStyle name="Accent3 2 5" xfId="115" xr:uid="{00000000-0005-0000-0000-00006B000000}"/>
    <cellStyle name="Accent4 2" xfId="116" xr:uid="{00000000-0005-0000-0000-00006C000000}"/>
    <cellStyle name="Accent4 2 2" xfId="117" xr:uid="{00000000-0005-0000-0000-00006D000000}"/>
    <cellStyle name="Accent4 2 3" xfId="118" xr:uid="{00000000-0005-0000-0000-00006E000000}"/>
    <cellStyle name="Accent4 2 4" xfId="119" xr:uid="{00000000-0005-0000-0000-00006F000000}"/>
    <cellStyle name="Accent4 2 5" xfId="120" xr:uid="{00000000-0005-0000-0000-000070000000}"/>
    <cellStyle name="Accent5 2" xfId="121" xr:uid="{00000000-0005-0000-0000-000071000000}"/>
    <cellStyle name="Accent5 2 2" xfId="122" xr:uid="{00000000-0005-0000-0000-000072000000}"/>
    <cellStyle name="Accent5 2 3" xfId="123" xr:uid="{00000000-0005-0000-0000-000073000000}"/>
    <cellStyle name="Accent5 2 4" xfId="124" xr:uid="{00000000-0005-0000-0000-000074000000}"/>
    <cellStyle name="Accent5 2 5" xfId="125" xr:uid="{00000000-0005-0000-0000-000075000000}"/>
    <cellStyle name="Accent6 2" xfId="126" xr:uid="{00000000-0005-0000-0000-000076000000}"/>
    <cellStyle name="Accent6 2 2" xfId="127" xr:uid="{00000000-0005-0000-0000-000077000000}"/>
    <cellStyle name="Accent6 2 3" xfId="128" xr:uid="{00000000-0005-0000-0000-000078000000}"/>
    <cellStyle name="Accent6 2 4" xfId="129" xr:uid="{00000000-0005-0000-0000-000079000000}"/>
    <cellStyle name="Accent6 2 5" xfId="130" xr:uid="{00000000-0005-0000-0000-00007A000000}"/>
    <cellStyle name="Bad 2" xfId="131" xr:uid="{00000000-0005-0000-0000-00007B000000}"/>
    <cellStyle name="Bad 2 2" xfId="132" xr:uid="{00000000-0005-0000-0000-00007C000000}"/>
    <cellStyle name="Bad 2 3" xfId="133" xr:uid="{00000000-0005-0000-0000-00007D000000}"/>
    <cellStyle name="Bad 2 4" xfId="134" xr:uid="{00000000-0005-0000-0000-00007E000000}"/>
    <cellStyle name="Bad 2 5" xfId="135" xr:uid="{00000000-0005-0000-0000-00007F000000}"/>
    <cellStyle name="Black fill" xfId="4" xr:uid="{00000000-0005-0000-0000-000080000000}"/>
    <cellStyle name="Calculation 2" xfId="136" xr:uid="{00000000-0005-0000-0000-000081000000}"/>
    <cellStyle name="Calculation 2 2" xfId="137" xr:uid="{00000000-0005-0000-0000-000082000000}"/>
    <cellStyle name="Calculation 2 3" xfId="138" xr:uid="{00000000-0005-0000-0000-000083000000}"/>
    <cellStyle name="Calculation 2 4" xfId="139" xr:uid="{00000000-0005-0000-0000-000084000000}"/>
    <cellStyle name="Calculation 2 5" xfId="140" xr:uid="{00000000-0005-0000-0000-000085000000}"/>
    <cellStyle name="cells" xfId="227" xr:uid="{00000000-0005-0000-0000-000086000000}"/>
    <cellStyle name="Check Cell 2" xfId="141" xr:uid="{00000000-0005-0000-0000-000087000000}"/>
    <cellStyle name="Check Cell 2 2" xfId="142" xr:uid="{00000000-0005-0000-0000-000088000000}"/>
    <cellStyle name="Check Cell 2 3" xfId="143" xr:uid="{00000000-0005-0000-0000-000089000000}"/>
    <cellStyle name="Check Cell 2 4" xfId="144" xr:uid="{00000000-0005-0000-0000-00008A000000}"/>
    <cellStyle name="Check Cell 2 5" xfId="145" xr:uid="{00000000-0005-0000-0000-00008B000000}"/>
    <cellStyle name="column field" xfId="228" xr:uid="{00000000-0005-0000-0000-00008C000000}"/>
    <cellStyle name="Comma" xfId="224" builtinId="3"/>
    <cellStyle name="Explanatory Text 2" xfId="146" xr:uid="{00000000-0005-0000-0000-00008E000000}"/>
    <cellStyle name="Explanatory Text 2 2" xfId="147" xr:uid="{00000000-0005-0000-0000-00008F000000}"/>
    <cellStyle name="Explanatory Text 2 3" xfId="148" xr:uid="{00000000-0005-0000-0000-000090000000}"/>
    <cellStyle name="Explanatory Text 2 4" xfId="149" xr:uid="{00000000-0005-0000-0000-000091000000}"/>
    <cellStyle name="Explanatory Text 2 5" xfId="150" xr:uid="{00000000-0005-0000-0000-000092000000}"/>
    <cellStyle name="Fade out" xfId="5" xr:uid="{00000000-0005-0000-0000-000093000000}"/>
    <cellStyle name="field" xfId="229" xr:uid="{00000000-0005-0000-0000-000094000000}"/>
    <cellStyle name="field names" xfId="230" xr:uid="{00000000-0005-0000-0000-000095000000}"/>
    <cellStyle name="footer" xfId="231" xr:uid="{00000000-0005-0000-0000-000096000000}"/>
    <cellStyle name="Good 2" xfId="151" xr:uid="{00000000-0005-0000-0000-000097000000}"/>
    <cellStyle name="Good 2 2" xfId="152" xr:uid="{00000000-0005-0000-0000-000098000000}"/>
    <cellStyle name="Good 2 3" xfId="153" xr:uid="{00000000-0005-0000-0000-000099000000}"/>
    <cellStyle name="Good 2 4" xfId="154" xr:uid="{00000000-0005-0000-0000-00009A000000}"/>
    <cellStyle name="Good 2 5" xfId="155" xr:uid="{00000000-0005-0000-0000-00009B000000}"/>
    <cellStyle name="heading" xfId="232" xr:uid="{00000000-0005-0000-0000-00009C000000}"/>
    <cellStyle name="Heading 1 2" xfId="156" xr:uid="{00000000-0005-0000-0000-00009D000000}"/>
    <cellStyle name="Heading 1 2 2" xfId="157" xr:uid="{00000000-0005-0000-0000-00009E000000}"/>
    <cellStyle name="Heading 1 2 3" xfId="158" xr:uid="{00000000-0005-0000-0000-00009F000000}"/>
    <cellStyle name="Heading 1 2 4" xfId="159" xr:uid="{00000000-0005-0000-0000-0000A0000000}"/>
    <cellStyle name="Heading 1 2 5" xfId="160" xr:uid="{00000000-0005-0000-0000-0000A1000000}"/>
    <cellStyle name="Heading 2 2" xfId="161" xr:uid="{00000000-0005-0000-0000-0000A2000000}"/>
    <cellStyle name="Heading 2 2 2" xfId="162" xr:uid="{00000000-0005-0000-0000-0000A3000000}"/>
    <cellStyle name="Heading 2 2 3" xfId="163" xr:uid="{00000000-0005-0000-0000-0000A4000000}"/>
    <cellStyle name="Heading 2 2 4" xfId="164" xr:uid="{00000000-0005-0000-0000-0000A5000000}"/>
    <cellStyle name="Heading 2 2 5" xfId="165" xr:uid="{00000000-0005-0000-0000-0000A6000000}"/>
    <cellStyle name="Heading 3 2" xfId="166" xr:uid="{00000000-0005-0000-0000-0000A7000000}"/>
    <cellStyle name="Heading 3 2 2" xfId="167" xr:uid="{00000000-0005-0000-0000-0000A8000000}"/>
    <cellStyle name="Heading 3 2 3" xfId="168" xr:uid="{00000000-0005-0000-0000-0000A9000000}"/>
    <cellStyle name="Heading 3 2 4" xfId="169" xr:uid="{00000000-0005-0000-0000-0000AA000000}"/>
    <cellStyle name="Heading 3 2 5" xfId="170" xr:uid="{00000000-0005-0000-0000-0000AB000000}"/>
    <cellStyle name="Heading 4 2" xfId="171" xr:uid="{00000000-0005-0000-0000-0000AC000000}"/>
    <cellStyle name="Heading 4 2 2" xfId="172" xr:uid="{00000000-0005-0000-0000-0000AD000000}"/>
    <cellStyle name="Heading 4 2 3" xfId="173" xr:uid="{00000000-0005-0000-0000-0000AE000000}"/>
    <cellStyle name="Heading 4 2 4" xfId="174" xr:uid="{00000000-0005-0000-0000-0000AF000000}"/>
    <cellStyle name="Heading 4 2 5" xfId="175" xr:uid="{00000000-0005-0000-0000-0000B0000000}"/>
    <cellStyle name="Input 2" xfId="176" xr:uid="{00000000-0005-0000-0000-0000B1000000}"/>
    <cellStyle name="Input 2 2" xfId="177" xr:uid="{00000000-0005-0000-0000-0000B2000000}"/>
    <cellStyle name="Input 2 3" xfId="178" xr:uid="{00000000-0005-0000-0000-0000B3000000}"/>
    <cellStyle name="Input 2 4" xfId="179" xr:uid="{00000000-0005-0000-0000-0000B4000000}"/>
    <cellStyle name="Input 2 5" xfId="180" xr:uid="{00000000-0005-0000-0000-0000B5000000}"/>
    <cellStyle name="Linked Cell 2" xfId="181" xr:uid="{00000000-0005-0000-0000-0000B6000000}"/>
    <cellStyle name="Linked Cell 2 2" xfId="182" xr:uid="{00000000-0005-0000-0000-0000B7000000}"/>
    <cellStyle name="Linked Cell 2 3" xfId="183" xr:uid="{00000000-0005-0000-0000-0000B8000000}"/>
    <cellStyle name="Linked Cell 2 4" xfId="184" xr:uid="{00000000-0005-0000-0000-0000B9000000}"/>
    <cellStyle name="Linked Cell 2 5" xfId="185" xr:uid="{00000000-0005-0000-0000-0000BA000000}"/>
    <cellStyle name="Neutral" xfId="238" builtinId="28"/>
    <cellStyle name="Neutral 2" xfId="186" xr:uid="{00000000-0005-0000-0000-0000BB000000}"/>
    <cellStyle name="Neutral 2 2" xfId="187" xr:uid="{00000000-0005-0000-0000-0000BC000000}"/>
    <cellStyle name="Neutral 2 3" xfId="188" xr:uid="{00000000-0005-0000-0000-0000BD000000}"/>
    <cellStyle name="Neutral 2 4" xfId="189" xr:uid="{00000000-0005-0000-0000-0000BE000000}"/>
    <cellStyle name="Neutral 2 5" xfId="190" xr:uid="{00000000-0005-0000-0000-0000BF000000}"/>
    <cellStyle name="Normal" xfId="0" builtinId="0"/>
    <cellStyle name="Normal 2" xfId="10" xr:uid="{00000000-0005-0000-0000-0000C1000000}"/>
    <cellStyle name="Normal 2 2" xfId="191" xr:uid="{00000000-0005-0000-0000-0000C2000000}"/>
    <cellStyle name="Normal 2 2 2" xfId="233" xr:uid="{00000000-0005-0000-0000-0000C3000000}"/>
    <cellStyle name="Normal 2 3" xfId="7" xr:uid="{00000000-0005-0000-0000-0000C4000000}"/>
    <cellStyle name="Normal 3" xfId="192" xr:uid="{00000000-0005-0000-0000-0000C5000000}"/>
    <cellStyle name="Normal 3 2" xfId="193" xr:uid="{00000000-0005-0000-0000-0000C6000000}"/>
    <cellStyle name="Normal 3 3" xfId="226" xr:uid="{00000000-0005-0000-0000-0000C7000000}"/>
    <cellStyle name="Normal 4" xfId="194" xr:uid="{00000000-0005-0000-0000-0000C8000000}"/>
    <cellStyle name="Normal 5" xfId="9" xr:uid="{00000000-0005-0000-0000-0000C9000000}"/>
    <cellStyle name="Normal 7" xfId="195" xr:uid="{00000000-0005-0000-0000-0000CA000000}"/>
    <cellStyle name="Normal_healthcare edit.xls" xfId="222" xr:uid="{00000000-0005-0000-0000-0000CB000000}"/>
    <cellStyle name="Normal_office as built edit.xls" xfId="6" xr:uid="{00000000-0005-0000-0000-0000CC000000}"/>
    <cellStyle name="Normal_office interiors edit.xls 2" xfId="8" xr:uid="{00000000-0005-0000-0000-0000CD000000}"/>
    <cellStyle name="Normal_shopping centre design edit.xls" xfId="1" xr:uid="{00000000-0005-0000-0000-0000CE000000}"/>
    <cellStyle name="Note 2" xfId="196" xr:uid="{00000000-0005-0000-0000-0000CF000000}"/>
    <cellStyle name="Note 2 2" xfId="197" xr:uid="{00000000-0005-0000-0000-0000D0000000}"/>
    <cellStyle name="Note 2 3" xfId="198" xr:uid="{00000000-0005-0000-0000-0000D1000000}"/>
    <cellStyle name="Note 2 4" xfId="199" xr:uid="{00000000-0005-0000-0000-0000D2000000}"/>
    <cellStyle name="Note 2 5" xfId="200" xr:uid="{00000000-0005-0000-0000-0000D3000000}"/>
    <cellStyle name="Output 2" xfId="201" xr:uid="{00000000-0005-0000-0000-0000D4000000}"/>
    <cellStyle name="Output 2 2" xfId="202" xr:uid="{00000000-0005-0000-0000-0000D5000000}"/>
    <cellStyle name="Output 2 3" xfId="203" xr:uid="{00000000-0005-0000-0000-0000D6000000}"/>
    <cellStyle name="Output 2 4" xfId="204" xr:uid="{00000000-0005-0000-0000-0000D7000000}"/>
    <cellStyle name="Output 2 5" xfId="205" xr:uid="{00000000-0005-0000-0000-0000D8000000}"/>
    <cellStyle name="Percent" xfId="223" builtinId="5"/>
    <cellStyle name="Percent 2" xfId="206" xr:uid="{00000000-0005-0000-0000-0000DA000000}"/>
    <cellStyle name="Percent 3" xfId="234" xr:uid="{00000000-0005-0000-0000-0000DB000000}"/>
    <cellStyle name="Percent 4" xfId="235" xr:uid="{00000000-0005-0000-0000-0000DC000000}"/>
    <cellStyle name="rowfield" xfId="236" xr:uid="{00000000-0005-0000-0000-0000DD000000}"/>
    <cellStyle name="Test" xfId="237" xr:uid="{00000000-0005-0000-0000-0000DE000000}"/>
    <cellStyle name="Title 2" xfId="207" xr:uid="{00000000-0005-0000-0000-0000DF000000}"/>
    <cellStyle name="Title 2 2" xfId="208" xr:uid="{00000000-0005-0000-0000-0000E0000000}"/>
    <cellStyle name="Title 2 3" xfId="209" xr:uid="{00000000-0005-0000-0000-0000E1000000}"/>
    <cellStyle name="Title 2 4" xfId="210" xr:uid="{00000000-0005-0000-0000-0000E2000000}"/>
    <cellStyle name="Title 2 5" xfId="211" xr:uid="{00000000-0005-0000-0000-0000E3000000}"/>
    <cellStyle name="Total 2" xfId="212" xr:uid="{00000000-0005-0000-0000-0000E4000000}"/>
    <cellStyle name="Total 2 2" xfId="213" xr:uid="{00000000-0005-0000-0000-0000E5000000}"/>
    <cellStyle name="Total 2 3" xfId="214" xr:uid="{00000000-0005-0000-0000-0000E6000000}"/>
    <cellStyle name="Total 2 4" xfId="215" xr:uid="{00000000-0005-0000-0000-0000E7000000}"/>
    <cellStyle name="Total 2 5" xfId="216" xr:uid="{00000000-0005-0000-0000-0000E8000000}"/>
    <cellStyle name="Warning Text 2" xfId="217" xr:uid="{00000000-0005-0000-0000-0000E9000000}"/>
    <cellStyle name="Warning Text 2 2" xfId="218" xr:uid="{00000000-0005-0000-0000-0000EA000000}"/>
    <cellStyle name="Warning Text 2 3" xfId="219" xr:uid="{00000000-0005-0000-0000-0000EB000000}"/>
    <cellStyle name="Warning Text 2 4" xfId="220" xr:uid="{00000000-0005-0000-0000-0000EC000000}"/>
    <cellStyle name="Warning Text 2 5" xfId="221" xr:uid="{00000000-0005-0000-0000-0000ED000000}"/>
  </cellStyles>
  <dxfs count="106">
    <dxf>
      <font>
        <color rgb="FFC00000"/>
      </font>
      <fill>
        <patternFill>
          <bgColor rgb="FFFD9191"/>
        </patternFill>
      </fill>
    </dxf>
    <dxf>
      <font>
        <color rgb="FFC00000"/>
      </font>
      <fill>
        <patternFill>
          <bgColor rgb="FFFD9191"/>
        </patternFill>
      </fill>
    </dxf>
    <dxf>
      <font>
        <color theme="1"/>
      </font>
      <fill>
        <patternFill>
          <bgColor theme="0"/>
        </patternFill>
      </fill>
    </dxf>
    <dxf>
      <font>
        <color theme="1"/>
      </font>
      <fill>
        <patternFill>
          <bgColor theme="2"/>
        </patternFill>
      </fill>
    </dxf>
    <dxf>
      <font>
        <color theme="1"/>
      </font>
      <fill>
        <patternFill>
          <bgColor theme="0"/>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ill>
        <patternFill>
          <bgColor rgb="FFFFEB9C"/>
        </patternFill>
      </fill>
    </dxf>
    <dxf>
      <font>
        <strike/>
      </font>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rgb="FFC00000"/>
      </font>
      <fill>
        <patternFill>
          <bgColor rgb="FFFD9191"/>
        </patternFill>
      </fill>
    </dxf>
    <dxf>
      <font>
        <color rgb="FFC00000"/>
      </font>
      <fill>
        <patternFill>
          <bgColor rgb="FFFD9191"/>
        </patternFill>
      </fill>
    </dxf>
    <dxf>
      <font>
        <color theme="1"/>
      </font>
      <fill>
        <patternFill>
          <bgColor theme="0"/>
        </patternFill>
      </fill>
    </dxf>
    <dxf>
      <font>
        <color theme="1"/>
      </font>
      <fill>
        <patternFill>
          <bgColor theme="2"/>
        </patternFill>
      </fill>
    </dxf>
    <dxf>
      <font>
        <color theme="1"/>
      </font>
      <fill>
        <patternFill>
          <bgColor theme="0"/>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ill>
        <patternFill>
          <bgColor rgb="FFFFEB9C"/>
        </patternFill>
      </fill>
    </dxf>
    <dxf>
      <font>
        <strike/>
      </font>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s>
  <tableStyles count="0" defaultTableStyle="TableStyleMedium9" defaultPivotStyle="PivotStyleLight16"/>
  <colors>
    <mruColors>
      <color rgb="FFFFB70E"/>
      <color rgb="FFFFF9DD"/>
      <color rgb="FF000000"/>
      <color rgb="FFCCAA00"/>
      <color rgb="FFFFEB9C"/>
      <color rgb="FFFF3300"/>
      <color rgb="FFFD9191"/>
      <color rgb="FFFC6C6C"/>
      <color rgb="FFF8875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fmlaLink="$D$38" lockText="1" noThreeD="1"/>
</file>

<file path=xl/ctrlProps/ctrlProp3.xml><?xml version="1.0" encoding="utf-8"?>
<formControlPr xmlns="http://schemas.microsoft.com/office/spreadsheetml/2009/9/main" objectType="CheckBox" fmlaLink="$D$39" lockText="1" noThreeD="1"/>
</file>

<file path=xl/ctrlProps/ctrlProp4.xml><?xml version="1.0" encoding="utf-8"?>
<formControlPr xmlns="http://schemas.microsoft.com/office/spreadsheetml/2009/9/main" objectType="CheckBox" fmlaLink="$D$44" lockText="1" noThreeD="1"/>
</file>

<file path=xl/ctrlProps/ctrlProp5.xml><?xml version="1.0" encoding="utf-8"?>
<formControlPr xmlns="http://schemas.microsoft.com/office/spreadsheetml/2009/9/main" objectType="CheckBox" fmlaLink="$D$75" lockText="1" noThreeD="1"/>
</file>

<file path=xl/ctrlProps/ctrlProp6.xml><?xml version="1.0" encoding="utf-8"?>
<formControlPr xmlns="http://schemas.microsoft.com/office/spreadsheetml/2009/9/main" objectType="CheckBox" fmlaLink="$D$93" lockText="1" noThreeD="1"/>
</file>

<file path=xl/ctrlProps/ctrlProp7.xml><?xml version="1.0" encoding="utf-8"?>
<formControlPr xmlns="http://schemas.microsoft.com/office/spreadsheetml/2009/9/main" objectType="CheckBox" fmlaLink="$D$92" lockText="1" noThreeD="1"/>
</file>

<file path=xl/ctrlProps/ctrlProp8.xml><?xml version="1.0" encoding="utf-8"?>
<formControlPr xmlns="http://schemas.microsoft.com/office/spreadsheetml/2009/9/main" objectType="CheckBox" fmlaLink="$D$9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D$76" lockText="1" noThreeD="1"/>
</file>

<file path=xl/ctrlProps/ctrlProp12.xml><?xml version="1.0" encoding="utf-8"?>
<formControlPr xmlns="http://schemas.microsoft.com/office/spreadsheetml/2009/9/main" objectType="CheckBox" fmlaLink="$D$59" lockText="1" noThreeD="1"/>
</file>

<file path=xl/ctrlProps/ctrlProp13.xml><?xml version="1.0" encoding="utf-8"?>
<formControlPr xmlns="http://schemas.microsoft.com/office/spreadsheetml/2009/9/main" objectType="CheckBox" fmlaLink="$D$27" lockText="1" noThreeD="1"/>
</file>

<file path=xl/ctrlProps/ctrlProp14.xml><?xml version="1.0" encoding="utf-8"?>
<formControlPr xmlns="http://schemas.microsoft.com/office/spreadsheetml/2009/9/main" objectType="CheckBox" fmlaLink="$D$28" lockText="1" noThreeD="1"/>
</file>

<file path=xl/ctrlProps/ctrlProp15.xml><?xml version="1.0" encoding="utf-8"?>
<formControlPr xmlns="http://schemas.microsoft.com/office/spreadsheetml/2009/9/main" objectType="CheckBox" fmlaLink="$D$29" lockText="1" noThreeD="1"/>
</file>

<file path=xl/ctrlProps/ctrlProp16.xml><?xml version="1.0" encoding="utf-8"?>
<formControlPr xmlns="http://schemas.microsoft.com/office/spreadsheetml/2009/9/main" objectType="CheckBox" fmlaLink="$D$30" lockText="1" noThreeD="1"/>
</file>

<file path=xl/ctrlProps/ctrlProp17.xml><?xml version="1.0" encoding="utf-8"?>
<formControlPr xmlns="http://schemas.microsoft.com/office/spreadsheetml/2009/9/main" objectType="CheckBox" fmlaLink="$D$31" lockText="1" noThreeD="1"/>
</file>

<file path=xl/ctrlProps/ctrlProp18.xml><?xml version="1.0" encoding="utf-8"?>
<formControlPr xmlns="http://schemas.microsoft.com/office/spreadsheetml/2009/9/main" objectType="CheckBox" fmlaLink="$D$32" lockText="1" noThreeD="1"/>
</file>

<file path=xl/ctrlProps/ctrlProp19.xml><?xml version="1.0" encoding="utf-8"?>
<formControlPr xmlns="http://schemas.microsoft.com/office/spreadsheetml/2009/9/main" objectType="CheckBox" fmlaLink="$D$34" lockText="1" noThreeD="1"/>
</file>

<file path=xl/ctrlProps/ctrlProp20.xml><?xml version="1.0" encoding="utf-8"?>
<formControlPr xmlns="http://schemas.microsoft.com/office/spreadsheetml/2009/9/main" objectType="CheckBox" fmlaLink="$D$35" lockText="1" noThreeD="1"/>
</file>

<file path=xl/ctrlProps/ctrlProp21.xml><?xml version="1.0" encoding="utf-8"?>
<formControlPr xmlns="http://schemas.microsoft.com/office/spreadsheetml/2009/9/main" objectType="CheckBox" fmlaLink="$D$40" lockText="1" noThreeD="1"/>
</file>

<file path=xl/ctrlProps/ctrlProp22.xml><?xml version="1.0" encoding="utf-8"?>
<formControlPr xmlns="http://schemas.microsoft.com/office/spreadsheetml/2009/9/main" objectType="CheckBox" fmlaLink="$D$41" lockText="1" noThreeD="1"/>
</file>

<file path=xl/ctrlProps/ctrlProp23.xml><?xml version="1.0" encoding="utf-8"?>
<formControlPr xmlns="http://schemas.microsoft.com/office/spreadsheetml/2009/9/main" objectType="CheckBox" fmlaLink="$D$42"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D$43" lockText="1" noThreeD="1"/>
</file>

<file path=xl/ctrlProps/ctrlProp30.xml><?xml version="1.0" encoding="utf-8"?>
<formControlPr xmlns="http://schemas.microsoft.com/office/spreadsheetml/2009/9/main" objectType="CheckBox" fmlaLink="$D$68" lockText="1" noThreeD="1"/>
</file>

<file path=xl/ctrlProps/ctrlProp31.xml><?xml version="1.0" encoding="utf-8"?>
<formControlPr xmlns="http://schemas.microsoft.com/office/spreadsheetml/2009/9/main" objectType="CheckBox" fmlaLink="$D$52" lockText="1" noThreeD="1"/>
</file>

<file path=xl/ctrlProps/ctrlProp32.xml><?xml version="1.0" encoding="utf-8"?>
<formControlPr xmlns="http://schemas.microsoft.com/office/spreadsheetml/2009/9/main" objectType="CheckBox" fmlaLink="$D$36" lockText="1" noThreeD="1"/>
</file>

<file path=xl/ctrlProps/ctrlProp33.xml><?xml version="1.0" encoding="utf-8"?>
<formControlPr xmlns="http://schemas.microsoft.com/office/spreadsheetml/2009/9/main" objectType="CheckBox" fmlaLink="$D$38" lockText="1" noThreeD="1"/>
</file>

<file path=xl/ctrlProps/ctrlProp34.xml><?xml version="1.0" encoding="utf-8"?>
<formControlPr xmlns="http://schemas.microsoft.com/office/spreadsheetml/2009/9/main" objectType="CheckBox" fmlaLink="$D$39" lockText="1" noThreeD="1"/>
</file>

<file path=xl/ctrlProps/ctrlProp35.xml><?xml version="1.0" encoding="utf-8"?>
<formControlPr xmlns="http://schemas.microsoft.com/office/spreadsheetml/2009/9/main" objectType="CheckBox" fmlaLink="$D$44" lockText="1" noThreeD="1"/>
</file>

<file path=xl/ctrlProps/ctrlProp36.xml><?xml version="1.0" encoding="utf-8"?>
<formControlPr xmlns="http://schemas.microsoft.com/office/spreadsheetml/2009/9/main" objectType="CheckBox" fmlaLink="$D$75" lockText="1" noThreeD="1"/>
</file>

<file path=xl/ctrlProps/ctrlProp37.xml><?xml version="1.0" encoding="utf-8"?>
<formControlPr xmlns="http://schemas.microsoft.com/office/spreadsheetml/2009/9/main" objectType="CheckBox" fmlaLink="$D$93" lockText="1" noThreeD="1"/>
</file>

<file path=xl/ctrlProps/ctrlProp38.xml><?xml version="1.0" encoding="utf-8"?>
<formControlPr xmlns="http://schemas.microsoft.com/office/spreadsheetml/2009/9/main" objectType="CheckBox" fmlaLink="$D$92" lockText="1" noThreeD="1"/>
</file>

<file path=xl/ctrlProps/ctrlProp39.xml><?xml version="1.0" encoding="utf-8"?>
<formControlPr xmlns="http://schemas.microsoft.com/office/spreadsheetml/2009/9/main" objectType="CheckBox" fmlaLink="$D$94"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D$76" lockText="1" noThreeD="1"/>
</file>

<file path=xl/ctrlProps/ctrlProp43.xml><?xml version="1.0" encoding="utf-8"?>
<formControlPr xmlns="http://schemas.microsoft.com/office/spreadsheetml/2009/9/main" objectType="CheckBox" fmlaLink="$D$59" lockText="1" noThreeD="1"/>
</file>

<file path=xl/ctrlProps/ctrlProp44.xml><?xml version="1.0" encoding="utf-8"?>
<formControlPr xmlns="http://schemas.microsoft.com/office/spreadsheetml/2009/9/main" objectType="CheckBox" fmlaLink="$D$27" lockText="1" noThreeD="1"/>
</file>

<file path=xl/ctrlProps/ctrlProp45.xml><?xml version="1.0" encoding="utf-8"?>
<formControlPr xmlns="http://schemas.microsoft.com/office/spreadsheetml/2009/9/main" objectType="CheckBox" fmlaLink="$D$28" lockText="1" noThreeD="1"/>
</file>

<file path=xl/ctrlProps/ctrlProp46.xml><?xml version="1.0" encoding="utf-8"?>
<formControlPr xmlns="http://schemas.microsoft.com/office/spreadsheetml/2009/9/main" objectType="CheckBox" fmlaLink="$D$29" lockText="1" noThreeD="1"/>
</file>

<file path=xl/ctrlProps/ctrlProp47.xml><?xml version="1.0" encoding="utf-8"?>
<formControlPr xmlns="http://schemas.microsoft.com/office/spreadsheetml/2009/9/main" objectType="CheckBox" fmlaLink="$D$30" lockText="1" noThreeD="1"/>
</file>

<file path=xl/ctrlProps/ctrlProp48.xml><?xml version="1.0" encoding="utf-8"?>
<formControlPr xmlns="http://schemas.microsoft.com/office/spreadsheetml/2009/9/main" objectType="CheckBox" fmlaLink="$D$31" lockText="1" noThreeD="1"/>
</file>

<file path=xl/ctrlProps/ctrlProp49.xml><?xml version="1.0" encoding="utf-8"?>
<formControlPr xmlns="http://schemas.microsoft.com/office/spreadsheetml/2009/9/main" objectType="CheckBox" fmlaLink="$D$32" lockText="1" noThreeD="1"/>
</file>

<file path=xl/ctrlProps/ctrlProp50.xml><?xml version="1.0" encoding="utf-8"?>
<formControlPr xmlns="http://schemas.microsoft.com/office/spreadsheetml/2009/9/main" objectType="CheckBox" fmlaLink="$D$34" lockText="1" noThreeD="1"/>
</file>

<file path=xl/ctrlProps/ctrlProp51.xml><?xml version="1.0" encoding="utf-8"?>
<formControlPr xmlns="http://schemas.microsoft.com/office/spreadsheetml/2009/9/main" objectType="CheckBox" fmlaLink="$D$35" lockText="1" noThreeD="1"/>
</file>

<file path=xl/ctrlProps/ctrlProp52.xml><?xml version="1.0" encoding="utf-8"?>
<formControlPr xmlns="http://schemas.microsoft.com/office/spreadsheetml/2009/9/main" objectType="CheckBox" fmlaLink="$D$40" lockText="1" noThreeD="1"/>
</file>

<file path=xl/ctrlProps/ctrlProp53.xml><?xml version="1.0" encoding="utf-8"?>
<formControlPr xmlns="http://schemas.microsoft.com/office/spreadsheetml/2009/9/main" objectType="CheckBox" fmlaLink="$D$41" lockText="1" noThreeD="1"/>
</file>

<file path=xl/ctrlProps/ctrlProp54.xml><?xml version="1.0" encoding="utf-8"?>
<formControlPr xmlns="http://schemas.microsoft.com/office/spreadsheetml/2009/9/main" objectType="CheckBox" fmlaLink="$D$42"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D$43" lockText="1" noThreeD="1"/>
</file>

<file path=xl/ctrlProps/ctrlProp61.xml><?xml version="1.0" encoding="utf-8"?>
<formControlPr xmlns="http://schemas.microsoft.com/office/spreadsheetml/2009/9/main" objectType="CheckBox" fmlaLink="$D$68" lockText="1" noThreeD="1"/>
</file>

<file path=xl/ctrlProps/ctrlProp62.xml><?xml version="1.0" encoding="utf-8"?>
<formControlPr xmlns="http://schemas.microsoft.com/office/spreadsheetml/2009/9/main" objectType="CheckBox" fmlaLink="$D$5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561975</xdr:colOff>
      <xdr:row>2</xdr:row>
      <xdr:rowOff>6350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775"/>
        <a:stretch/>
      </xdr:blipFill>
      <xdr:spPr>
        <a:xfrm>
          <a:off x="0" y="38100"/>
          <a:ext cx="8648700" cy="2159000"/>
        </a:xfrm>
        <a:prstGeom prst="rect">
          <a:avLst/>
        </a:prstGeom>
      </xdr:spPr>
    </xdr:pic>
    <xdr:clientData/>
  </xdr:twoCellAnchor>
  <xdr:twoCellAnchor editAs="oneCell">
    <xdr:from>
      <xdr:col>1</xdr:col>
      <xdr:colOff>7676029</xdr:colOff>
      <xdr:row>0</xdr:row>
      <xdr:rowOff>1490382</xdr:rowOff>
    </xdr:from>
    <xdr:to>
      <xdr:col>5</xdr:col>
      <xdr:colOff>585319</xdr:colOff>
      <xdr:row>1</xdr:row>
      <xdr:rowOff>321974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4970" y="1490382"/>
          <a:ext cx="2546349" cy="635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533400</xdr:colOff>
      <xdr:row>9</xdr:row>
      <xdr:rowOff>177801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775" b="3084"/>
        <a:stretch/>
      </xdr:blipFill>
      <xdr:spPr>
        <a:xfrm>
          <a:off x="0" y="1"/>
          <a:ext cx="8648700" cy="2095500"/>
        </a:xfrm>
        <a:prstGeom prst="rect">
          <a:avLst/>
        </a:prstGeom>
      </xdr:spPr>
    </xdr:pic>
    <xdr:clientData/>
  </xdr:twoCellAnchor>
  <xdr:twoCellAnchor editAs="oneCell">
    <xdr:from>
      <xdr:col>9</xdr:col>
      <xdr:colOff>427504</xdr:colOff>
      <xdr:row>7</xdr:row>
      <xdr:rowOff>93382</xdr:rowOff>
    </xdr:from>
    <xdr:to>
      <xdr:col>13</xdr:col>
      <xdr:colOff>550394</xdr:colOff>
      <xdr:row>9</xdr:row>
      <xdr:rowOff>172749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2729" y="1455457"/>
          <a:ext cx="2523190" cy="631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273050</xdr:colOff>
      <xdr:row>9</xdr:row>
      <xdr:rowOff>463550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775" b="3084"/>
        <a:stretch/>
      </xdr:blipFill>
      <xdr:spPr>
        <a:xfrm>
          <a:off x="0" y="0"/>
          <a:ext cx="8645525" cy="2092325"/>
        </a:xfrm>
        <a:prstGeom prst="rect">
          <a:avLst/>
        </a:prstGeom>
      </xdr:spPr>
    </xdr:pic>
    <xdr:clientData/>
  </xdr:twoCellAnchor>
  <xdr:twoCellAnchor editAs="oneCell">
    <xdr:from>
      <xdr:col>5</xdr:col>
      <xdr:colOff>1773704</xdr:colOff>
      <xdr:row>8</xdr:row>
      <xdr:rowOff>7656</xdr:rowOff>
    </xdr:from>
    <xdr:to>
      <xdr:col>10</xdr:col>
      <xdr:colOff>296394</xdr:colOff>
      <xdr:row>9</xdr:row>
      <xdr:rowOff>458498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5904" y="1455456"/>
          <a:ext cx="2523190" cy="631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35</xdr:row>
          <xdr:rowOff>184150</xdr:rowOff>
        </xdr:from>
        <xdr:to>
          <xdr:col>5</xdr:col>
          <xdr:colOff>6350</xdr:colOff>
          <xdr:row>35</xdr:row>
          <xdr:rowOff>381000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5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37</xdr:row>
          <xdr:rowOff>184150</xdr:rowOff>
        </xdr:from>
        <xdr:to>
          <xdr:col>5</xdr:col>
          <xdr:colOff>6350</xdr:colOff>
          <xdr:row>37</xdr:row>
          <xdr:rowOff>381000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5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184150</xdr:rowOff>
        </xdr:from>
        <xdr:to>
          <xdr:col>5</xdr:col>
          <xdr:colOff>6350</xdr:colOff>
          <xdr:row>38</xdr:row>
          <xdr:rowOff>381000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5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146050</xdr:rowOff>
        </xdr:from>
        <xdr:to>
          <xdr:col>4</xdr:col>
          <xdr:colOff>882650</xdr:colOff>
          <xdr:row>43</xdr:row>
          <xdr:rowOff>342900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5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184150</xdr:rowOff>
        </xdr:from>
        <xdr:to>
          <xdr:col>5</xdr:col>
          <xdr:colOff>6350</xdr:colOff>
          <xdr:row>74</xdr:row>
          <xdr:rowOff>381000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5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92</xdr:row>
          <xdr:rowOff>184150</xdr:rowOff>
        </xdr:from>
        <xdr:to>
          <xdr:col>5</xdr:col>
          <xdr:colOff>6350</xdr:colOff>
          <xdr:row>92</xdr:row>
          <xdr:rowOff>381000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5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91</xdr:row>
          <xdr:rowOff>184150</xdr:rowOff>
        </xdr:from>
        <xdr:to>
          <xdr:col>5</xdr:col>
          <xdr:colOff>6350</xdr:colOff>
          <xdr:row>91</xdr:row>
          <xdr:rowOff>381000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5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93</xdr:row>
          <xdr:rowOff>184150</xdr:rowOff>
        </xdr:from>
        <xdr:to>
          <xdr:col>5</xdr:col>
          <xdr:colOff>6350</xdr:colOff>
          <xdr:row>93</xdr:row>
          <xdr:rowOff>381000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5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65</xdr:row>
          <xdr:rowOff>184150</xdr:rowOff>
        </xdr:from>
        <xdr:to>
          <xdr:col>5</xdr:col>
          <xdr:colOff>6350</xdr:colOff>
          <xdr:row>65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5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184150</xdr:rowOff>
        </xdr:from>
        <xdr:to>
          <xdr:col>5</xdr:col>
          <xdr:colOff>6350</xdr:colOff>
          <xdr:row>66</xdr:row>
          <xdr:rowOff>381000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5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184150</xdr:rowOff>
        </xdr:from>
        <xdr:to>
          <xdr:col>5</xdr:col>
          <xdr:colOff>6350</xdr:colOff>
          <xdr:row>75</xdr:row>
          <xdr:rowOff>381000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5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58</xdr:row>
          <xdr:rowOff>184150</xdr:rowOff>
        </xdr:from>
        <xdr:to>
          <xdr:col>5</xdr:col>
          <xdr:colOff>6350</xdr:colOff>
          <xdr:row>58</xdr:row>
          <xdr:rowOff>381000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5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184150</xdr:rowOff>
        </xdr:from>
        <xdr:to>
          <xdr:col>5</xdr:col>
          <xdr:colOff>6350</xdr:colOff>
          <xdr:row>26</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5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184150</xdr:rowOff>
        </xdr:from>
        <xdr:to>
          <xdr:col>5</xdr:col>
          <xdr:colOff>6350</xdr:colOff>
          <xdr:row>27</xdr:row>
          <xdr:rowOff>381000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5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184150</xdr:rowOff>
        </xdr:from>
        <xdr:to>
          <xdr:col>5</xdr:col>
          <xdr:colOff>6350</xdr:colOff>
          <xdr:row>28</xdr:row>
          <xdr:rowOff>381000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5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184150</xdr:rowOff>
        </xdr:from>
        <xdr:to>
          <xdr:col>5</xdr:col>
          <xdr:colOff>6350</xdr:colOff>
          <xdr:row>29</xdr:row>
          <xdr:rowOff>381000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5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184150</xdr:rowOff>
        </xdr:from>
        <xdr:to>
          <xdr:col>5</xdr:col>
          <xdr:colOff>6350</xdr:colOff>
          <xdr:row>30</xdr:row>
          <xdr:rowOff>381000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5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184150</xdr:rowOff>
        </xdr:from>
        <xdr:to>
          <xdr:col>5</xdr:col>
          <xdr:colOff>6350</xdr:colOff>
          <xdr:row>31</xdr:row>
          <xdr:rowOff>381000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5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184150</xdr:rowOff>
        </xdr:from>
        <xdr:to>
          <xdr:col>5</xdr:col>
          <xdr:colOff>6350</xdr:colOff>
          <xdr:row>33</xdr:row>
          <xdr:rowOff>381000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5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184150</xdr:rowOff>
        </xdr:from>
        <xdr:to>
          <xdr:col>5</xdr:col>
          <xdr:colOff>6350</xdr:colOff>
          <xdr:row>34</xdr:row>
          <xdr:rowOff>381000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5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184150</xdr:rowOff>
        </xdr:from>
        <xdr:to>
          <xdr:col>5</xdr:col>
          <xdr:colOff>6350</xdr:colOff>
          <xdr:row>39</xdr:row>
          <xdr:rowOff>381000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5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184150</xdr:rowOff>
        </xdr:from>
        <xdr:to>
          <xdr:col>5</xdr:col>
          <xdr:colOff>6350</xdr:colOff>
          <xdr:row>40</xdr:row>
          <xdr:rowOff>381000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5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184150</xdr:rowOff>
        </xdr:from>
        <xdr:to>
          <xdr:col>5</xdr:col>
          <xdr:colOff>6350</xdr:colOff>
          <xdr:row>41</xdr:row>
          <xdr:rowOff>381000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5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5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5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5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5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5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146050</xdr:rowOff>
        </xdr:from>
        <xdr:to>
          <xdr:col>4</xdr:col>
          <xdr:colOff>882650</xdr:colOff>
          <xdr:row>42</xdr:row>
          <xdr:rowOff>342900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5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67</xdr:row>
          <xdr:rowOff>184150</xdr:rowOff>
        </xdr:from>
        <xdr:to>
          <xdr:col>5</xdr:col>
          <xdr:colOff>6350</xdr:colOff>
          <xdr:row>67</xdr:row>
          <xdr:rowOff>381000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5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146050</xdr:rowOff>
        </xdr:from>
        <xdr:to>
          <xdr:col>4</xdr:col>
          <xdr:colOff>876300</xdr:colOff>
          <xdr:row>51</xdr:row>
          <xdr:rowOff>342900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5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35</xdr:row>
          <xdr:rowOff>184150</xdr:rowOff>
        </xdr:from>
        <xdr:to>
          <xdr:col>5</xdr:col>
          <xdr:colOff>6350</xdr:colOff>
          <xdr:row>35</xdr:row>
          <xdr:rowOff>381000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92238F04-977C-4118-AD62-1D4E7BC56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37</xdr:row>
          <xdr:rowOff>184150</xdr:rowOff>
        </xdr:from>
        <xdr:to>
          <xdr:col>5</xdr:col>
          <xdr:colOff>6350</xdr:colOff>
          <xdr:row>37</xdr:row>
          <xdr:rowOff>381000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DA511C64-6519-4CAA-B769-4C9987711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184150</xdr:rowOff>
        </xdr:from>
        <xdr:to>
          <xdr:col>5</xdr:col>
          <xdr:colOff>6350</xdr:colOff>
          <xdr:row>38</xdr:row>
          <xdr:rowOff>381000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91B168DD-CF62-41A3-9319-876845CC0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146050</xdr:rowOff>
        </xdr:from>
        <xdr:to>
          <xdr:col>4</xdr:col>
          <xdr:colOff>882650</xdr:colOff>
          <xdr:row>43</xdr:row>
          <xdr:rowOff>342900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E399860-8ADD-4373-BB62-BFB52F125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184150</xdr:rowOff>
        </xdr:from>
        <xdr:to>
          <xdr:col>5</xdr:col>
          <xdr:colOff>6350</xdr:colOff>
          <xdr:row>74</xdr:row>
          <xdr:rowOff>381000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6616081F-9544-4362-BFC9-DB21C6123C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92</xdr:row>
          <xdr:rowOff>184150</xdr:rowOff>
        </xdr:from>
        <xdr:to>
          <xdr:col>5</xdr:col>
          <xdr:colOff>6350</xdr:colOff>
          <xdr:row>92</xdr:row>
          <xdr:rowOff>381000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5622736B-21C7-46FC-A4A7-F93B3EDF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91</xdr:row>
          <xdr:rowOff>184150</xdr:rowOff>
        </xdr:from>
        <xdr:to>
          <xdr:col>5</xdr:col>
          <xdr:colOff>6350</xdr:colOff>
          <xdr:row>91</xdr:row>
          <xdr:rowOff>381000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446352A6-D73F-468C-86F1-BE0D9E416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93</xdr:row>
          <xdr:rowOff>184150</xdr:rowOff>
        </xdr:from>
        <xdr:to>
          <xdr:col>5</xdr:col>
          <xdr:colOff>6350</xdr:colOff>
          <xdr:row>93</xdr:row>
          <xdr:rowOff>381000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D1690A72-588C-4911-BF04-AFAD3E348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65</xdr:row>
          <xdr:rowOff>184150</xdr:rowOff>
        </xdr:from>
        <xdr:to>
          <xdr:col>5</xdr:col>
          <xdr:colOff>6350</xdr:colOff>
          <xdr:row>65</xdr:row>
          <xdr:rowOff>381000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8C899683-1942-4244-A37B-4DD9ADB1A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184150</xdr:rowOff>
        </xdr:from>
        <xdr:to>
          <xdr:col>5</xdr:col>
          <xdr:colOff>6350</xdr:colOff>
          <xdr:row>66</xdr:row>
          <xdr:rowOff>381000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31AA545D-794A-4081-BF3E-56D19797A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184150</xdr:rowOff>
        </xdr:from>
        <xdr:to>
          <xdr:col>5</xdr:col>
          <xdr:colOff>6350</xdr:colOff>
          <xdr:row>75</xdr:row>
          <xdr:rowOff>381000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E77AF739-22D8-4277-8B0A-245CAADE2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58</xdr:row>
          <xdr:rowOff>184150</xdr:rowOff>
        </xdr:from>
        <xdr:to>
          <xdr:col>5</xdr:col>
          <xdr:colOff>6350</xdr:colOff>
          <xdr:row>58</xdr:row>
          <xdr:rowOff>381000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4B13B2C0-FD83-4BC4-AFCD-0EDFE89A5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184150</xdr:rowOff>
        </xdr:from>
        <xdr:to>
          <xdr:col>5</xdr:col>
          <xdr:colOff>6350</xdr:colOff>
          <xdr:row>26</xdr:row>
          <xdr:rowOff>381000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233283A-ACED-44A0-A5E7-1C680217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184150</xdr:rowOff>
        </xdr:from>
        <xdr:to>
          <xdr:col>5</xdr:col>
          <xdr:colOff>6350</xdr:colOff>
          <xdr:row>27</xdr:row>
          <xdr:rowOff>381000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C67FFD95-F01D-48AA-9827-9738E00A3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184150</xdr:rowOff>
        </xdr:from>
        <xdr:to>
          <xdr:col>5</xdr:col>
          <xdr:colOff>6350</xdr:colOff>
          <xdr:row>28</xdr:row>
          <xdr:rowOff>381000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7FAC7C92-37CF-459E-91BF-ACECB1571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184150</xdr:rowOff>
        </xdr:from>
        <xdr:to>
          <xdr:col>5</xdr:col>
          <xdr:colOff>6350</xdr:colOff>
          <xdr:row>29</xdr:row>
          <xdr:rowOff>381000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5DCDA182-5CA8-4409-8D53-F4E98BD2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184150</xdr:rowOff>
        </xdr:from>
        <xdr:to>
          <xdr:col>5</xdr:col>
          <xdr:colOff>6350</xdr:colOff>
          <xdr:row>30</xdr:row>
          <xdr:rowOff>381000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348CA136-F36B-4020-BF74-428AF5B8E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184150</xdr:rowOff>
        </xdr:from>
        <xdr:to>
          <xdr:col>5</xdr:col>
          <xdr:colOff>6350</xdr:colOff>
          <xdr:row>31</xdr:row>
          <xdr:rowOff>381000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FC9472A6-1BD3-4149-8B28-B75E09BD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184150</xdr:rowOff>
        </xdr:from>
        <xdr:to>
          <xdr:col>5</xdr:col>
          <xdr:colOff>6350</xdr:colOff>
          <xdr:row>33</xdr:row>
          <xdr:rowOff>381000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65D9FA38-2E40-44A2-9BBD-6B8A698F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184150</xdr:rowOff>
        </xdr:from>
        <xdr:to>
          <xdr:col>5</xdr:col>
          <xdr:colOff>6350</xdr:colOff>
          <xdr:row>34</xdr:row>
          <xdr:rowOff>381000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B052120B-B672-4510-A680-3C2CC14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184150</xdr:rowOff>
        </xdr:from>
        <xdr:to>
          <xdr:col>5</xdr:col>
          <xdr:colOff>6350</xdr:colOff>
          <xdr:row>39</xdr:row>
          <xdr:rowOff>381000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7437932C-33CD-4DA5-8A32-CB97AAABB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184150</xdr:rowOff>
        </xdr:from>
        <xdr:to>
          <xdr:col>5</xdr:col>
          <xdr:colOff>6350</xdr:colOff>
          <xdr:row>40</xdr:row>
          <xdr:rowOff>381000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F2852200-E76D-4B55-ACF3-3B403B134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184150</xdr:rowOff>
        </xdr:from>
        <xdr:to>
          <xdr:col>5</xdr:col>
          <xdr:colOff>6350</xdr:colOff>
          <xdr:row>41</xdr:row>
          <xdr:rowOff>381000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3F61F1D6-60AB-449C-9ADF-544AA7DD0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837D6914-FD56-4BE0-B986-37C795283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3915384-DBC5-4C5B-B511-074EF247E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45DA23A6-0336-4641-892B-BBB865991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1917142A-C0CF-48D4-9EE9-56584F0BF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882650</xdr:colOff>
          <xdr:row>53</xdr:row>
          <xdr:rowOff>215900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99203E6-994B-4393-A0FA-4BC8545A8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146050</xdr:rowOff>
        </xdr:from>
        <xdr:to>
          <xdr:col>4</xdr:col>
          <xdr:colOff>882650</xdr:colOff>
          <xdr:row>42</xdr:row>
          <xdr:rowOff>342900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5D613840-75AE-48DC-B044-ECE593FFAE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67</xdr:row>
          <xdr:rowOff>184150</xdr:rowOff>
        </xdr:from>
        <xdr:to>
          <xdr:col>5</xdr:col>
          <xdr:colOff>6350</xdr:colOff>
          <xdr:row>67</xdr:row>
          <xdr:rowOff>381000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AEEDD1BD-2725-4DC6-908C-CA98EF4F4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146050</xdr:rowOff>
        </xdr:from>
        <xdr:to>
          <xdr:col>4</xdr:col>
          <xdr:colOff>876300</xdr:colOff>
          <xdr:row>51</xdr:row>
          <xdr:rowOff>342900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B09C2E4D-5A2C-4B38-89E9-5F1B72550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data\greenstar\jchapa\Desktop\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yd-data\greenstar\GS%20Custom\03%20Pilot\01%20Tool%20Development\05%20Excel\Excel%20-%20Calculators\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eenstar\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 val="hidden"/>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Input"/>
      <sheetName val="Green Star"/>
      <sheetName val="Introduction"/>
      <sheetName val="Disclaimer"/>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Green Star Design &amp; As Built">
  <a:themeElements>
    <a:clrScheme name="Design &amp; As Built">
      <a:dk1>
        <a:srgbClr val="3F4450"/>
      </a:dk1>
      <a:lt1>
        <a:srgbClr val="FFFFFF"/>
      </a:lt1>
      <a:dk2>
        <a:srgbClr val="1E3863"/>
      </a:dk2>
      <a:lt2>
        <a:srgbClr val="FFFFFF"/>
      </a:lt2>
      <a:accent1>
        <a:srgbClr val="1E3863"/>
      </a:accent1>
      <a:accent2>
        <a:srgbClr val="455277"/>
      </a:accent2>
      <a:accent3>
        <a:srgbClr val="8F9CB1"/>
      </a:accent3>
      <a:accent4>
        <a:srgbClr val="3F4450"/>
      </a:accent4>
      <a:accent5>
        <a:srgbClr val="9EA1A6"/>
      </a:accent5>
      <a:accent6>
        <a:srgbClr val="C4C6C9"/>
      </a:accent6>
      <a:hlink>
        <a:srgbClr val="1E3863"/>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8"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F34"/>
  <sheetViews>
    <sheetView showGridLines="0" showRowColHeaders="0" topLeftCell="A4" zoomScaleNormal="100" workbookViewId="0">
      <selection activeCell="N2" sqref="N2"/>
    </sheetView>
  </sheetViews>
  <sheetFormatPr defaultColWidth="7.83203125" defaultRowHeight="12.5"/>
  <cols>
    <col min="1" max="1" width="3.5" style="21" customWidth="1"/>
    <col min="2" max="2" width="102.58203125" style="21" customWidth="1"/>
    <col min="3" max="16384" width="7.83203125" style="21"/>
  </cols>
  <sheetData>
    <row r="1" spans="1:6" ht="141.75" customHeight="1"/>
    <row r="2" spans="1:6" ht="30.5">
      <c r="B2" s="260"/>
      <c r="C2" s="261"/>
      <c r="D2" s="261"/>
      <c r="E2" s="11"/>
    </row>
    <row r="3" spans="1:6" ht="33.75" customHeight="1">
      <c r="A3" s="263" t="s">
        <v>0</v>
      </c>
      <c r="B3" s="263"/>
      <c r="C3" s="263"/>
      <c r="D3" s="263"/>
      <c r="E3" s="263"/>
      <c r="F3" s="263"/>
    </row>
    <row r="4" spans="1:6" ht="409.5" customHeight="1">
      <c r="A4" s="262" t="s">
        <v>1</v>
      </c>
      <c r="B4" s="262"/>
      <c r="C4" s="262"/>
      <c r="D4" s="262"/>
      <c r="E4" s="262"/>
      <c r="F4" s="262"/>
    </row>
    <row r="5" spans="1:6" ht="300" customHeight="1">
      <c r="B5" s="137" t="s">
        <v>2</v>
      </c>
    </row>
    <row r="6" spans="1:6" ht="13.5">
      <c r="B6" s="24"/>
    </row>
    <row r="7" spans="1:6" ht="13.5">
      <c r="B7" s="24"/>
    </row>
    <row r="8" spans="1:6" ht="13.5">
      <c r="B8" s="24"/>
    </row>
    <row r="9" spans="1:6" ht="13.5">
      <c r="B9" s="24"/>
    </row>
    <row r="10" spans="1:6" ht="13.5">
      <c r="B10" s="24"/>
    </row>
    <row r="11" spans="1:6" ht="13.5">
      <c r="B11" s="24"/>
    </row>
    <row r="12" spans="1:6" ht="13.5">
      <c r="B12" s="24"/>
    </row>
    <row r="13" spans="1:6" ht="13.5">
      <c r="B13" s="24"/>
    </row>
    <row r="14" spans="1:6" ht="13.5">
      <c r="B14" s="24"/>
    </row>
    <row r="15" spans="1:6" ht="13.5">
      <c r="B15" s="24"/>
    </row>
    <row r="16" spans="1:6" ht="13.5">
      <c r="B16" s="24"/>
    </row>
    <row r="17" spans="2:2" ht="13.5">
      <c r="B17" s="24"/>
    </row>
    <row r="18" spans="2:2" ht="13.5">
      <c r="B18" s="24"/>
    </row>
    <row r="19" spans="2:2" ht="13.5">
      <c r="B19" s="25"/>
    </row>
    <row r="20" spans="2:2" ht="13.5">
      <c r="B20" s="24"/>
    </row>
    <row r="21" spans="2:2" ht="13.5">
      <c r="B21" s="25"/>
    </row>
    <row r="22" spans="2:2" ht="13.5">
      <c r="B22" s="24"/>
    </row>
    <row r="23" spans="2:2" ht="13.5">
      <c r="B23" s="25"/>
    </row>
    <row r="24" spans="2:2" ht="13.5">
      <c r="B24" s="25"/>
    </row>
    <row r="25" spans="2:2" ht="13.5">
      <c r="B25" s="25"/>
    </row>
    <row r="26" spans="2:2" ht="13.5">
      <c r="B26" s="25"/>
    </row>
    <row r="27" spans="2:2">
      <c r="B27" s="22"/>
    </row>
    <row r="28" spans="2:2">
      <c r="B28" s="22"/>
    </row>
    <row r="29" spans="2:2">
      <c r="B29" s="22"/>
    </row>
    <row r="34" spans="3:3">
      <c r="C34" s="23"/>
    </row>
  </sheetData>
  <sheetProtection algorithmName="SHA-512" hashValue="QJu7+dHGBF7d/pqSrJybsfK4vryJc3MC9Cew6YeBW6Qu4CI73Lk++9qgFrBb/YjtwlvoNFuqJJfmhj56d5PWJA==" saltValue="d9uA1fNsiTWZ2hy6mr40dg==" spinCount="100000" sheet="1" selectLockedCells="1" selectUnlockedCells="1"/>
  <customSheetViews>
    <customSheetView guid="{5013EB9C-19BB-466B-9CDC-5A3743C1EB5F}" showGridLines="0" showRowCol="0" fitToPage="1">
      <selection activeCell="E7" sqref="E7"/>
      <pageMargins left="0" right="0" top="0" bottom="0" header="0" footer="0"/>
      <pageSetup paperSize="9" scale="75" orientation="portrait" horizontalDpi="1200" verticalDpi="1200" r:id="rId1"/>
    </customSheetView>
  </customSheetViews>
  <mergeCells count="3">
    <mergeCell ref="B2:D2"/>
    <mergeCell ref="A4:F4"/>
    <mergeCell ref="A3:F3"/>
  </mergeCells>
  <pageMargins left="0.70866141732283472" right="0.70866141732283472" top="0.74803149606299213" bottom="0.74803149606299213" header="0.31496062992125984" footer="0.31496062992125984"/>
  <pageSetup paperSize="9" scale="7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6"/>
  <sheetViews>
    <sheetView showGridLines="0" showRowColHeaders="0" zoomScaleNormal="100" workbookViewId="0">
      <selection activeCell="J29" sqref="J29"/>
    </sheetView>
  </sheetViews>
  <sheetFormatPr defaultColWidth="7.83203125" defaultRowHeight="12.5"/>
  <cols>
    <col min="1" max="1" width="3.33203125" style="3" customWidth="1"/>
    <col min="2" max="2" width="17.6640625" style="3" bestFit="1" customWidth="1"/>
    <col min="3" max="3" width="16" style="3" bestFit="1" customWidth="1"/>
    <col min="4" max="4" width="18.08203125" style="3" bestFit="1" customWidth="1"/>
    <col min="5" max="5" width="7.83203125" style="3"/>
    <col min="6" max="6" width="11.83203125" style="3" customWidth="1"/>
    <col min="7" max="16384" width="7.83203125" style="3"/>
  </cols>
  <sheetData>
    <row r="1" spans="1:14" ht="30.5">
      <c r="B1" s="264"/>
      <c r="C1" s="265"/>
      <c r="D1" s="265"/>
    </row>
    <row r="9" spans="1:14" ht="30.5">
      <c r="B9" s="260"/>
      <c r="C9" s="261"/>
      <c r="D9" s="261"/>
    </row>
    <row r="10" spans="1:14" ht="15.75" customHeight="1">
      <c r="A10" s="4"/>
      <c r="C10" s="9"/>
      <c r="D10" s="11"/>
      <c r="E10" s="10"/>
      <c r="F10" s="9"/>
    </row>
    <row r="11" spans="1:14" ht="13.5" customHeight="1">
      <c r="A11" s="266" t="s">
        <v>3</v>
      </c>
      <c r="B11" s="266"/>
      <c r="C11" s="266"/>
      <c r="D11" s="266"/>
      <c r="E11" s="266"/>
      <c r="F11" s="266"/>
      <c r="G11" s="266"/>
      <c r="H11" s="266"/>
      <c r="I11" s="266"/>
      <c r="J11" s="266"/>
      <c r="K11" s="266"/>
      <c r="L11" s="266"/>
      <c r="M11" s="266"/>
      <c r="N11" s="266"/>
    </row>
    <row r="12" spans="1:14" ht="13.5" customHeight="1">
      <c r="A12" s="266"/>
      <c r="B12" s="266"/>
      <c r="C12" s="266"/>
      <c r="D12" s="266"/>
      <c r="E12" s="266"/>
      <c r="F12" s="266"/>
      <c r="G12" s="266"/>
      <c r="H12" s="266"/>
      <c r="I12" s="266"/>
      <c r="J12" s="266"/>
      <c r="K12" s="266"/>
      <c r="L12" s="266"/>
      <c r="M12" s="266"/>
      <c r="N12" s="266"/>
    </row>
    <row r="13" spans="1:14" ht="13.5" customHeight="1">
      <c r="A13" s="266"/>
      <c r="B13" s="266"/>
      <c r="C13" s="266"/>
      <c r="D13" s="266"/>
      <c r="E13" s="266"/>
      <c r="F13" s="266"/>
      <c r="G13" s="266"/>
      <c r="H13" s="266"/>
      <c r="I13" s="266"/>
      <c r="J13" s="266"/>
      <c r="K13" s="266"/>
      <c r="L13" s="266"/>
      <c r="M13" s="266"/>
      <c r="N13" s="266"/>
    </row>
    <row r="14" spans="1:14" ht="13.5" customHeight="1">
      <c r="A14" s="266"/>
      <c r="B14" s="266"/>
      <c r="C14" s="266"/>
      <c r="D14" s="266"/>
      <c r="E14" s="266"/>
      <c r="F14" s="266"/>
      <c r="G14" s="266"/>
      <c r="H14" s="266"/>
      <c r="I14" s="266"/>
      <c r="J14" s="266"/>
      <c r="K14" s="266"/>
      <c r="L14" s="266"/>
      <c r="M14" s="266"/>
      <c r="N14" s="266"/>
    </row>
    <row r="15" spans="1:14" ht="14.25" customHeight="1">
      <c r="A15" s="266"/>
      <c r="B15" s="266"/>
      <c r="C15" s="266"/>
      <c r="D15" s="266"/>
      <c r="E15" s="266"/>
      <c r="F15" s="266"/>
      <c r="G15" s="266"/>
      <c r="H15" s="266"/>
      <c r="I15" s="266"/>
      <c r="J15" s="266"/>
      <c r="K15" s="266"/>
      <c r="L15" s="266"/>
      <c r="M15" s="266"/>
      <c r="N15" s="266"/>
    </row>
    <row r="16" spans="1:14">
      <c r="B16" s="126"/>
      <c r="C16" s="126"/>
      <c r="D16" s="126"/>
      <c r="E16" s="39"/>
      <c r="F16" s="39"/>
    </row>
    <row r="17" spans="1:14" ht="33.75" customHeight="1">
      <c r="A17" s="267" t="s">
        <v>4</v>
      </c>
      <c r="B17" s="267"/>
      <c r="C17" s="267"/>
      <c r="D17" s="267"/>
      <c r="E17" s="267"/>
      <c r="F17" s="267"/>
      <c r="G17" s="267"/>
      <c r="H17" s="267"/>
      <c r="I17" s="267"/>
      <c r="J17" s="267"/>
      <c r="K17" s="267"/>
      <c r="L17" s="267"/>
      <c r="M17" s="267"/>
      <c r="N17" s="267"/>
    </row>
    <row r="18" spans="1:14" s="68" customFormat="1" ht="22.5" customHeight="1">
      <c r="B18" s="214"/>
      <c r="C18" s="215"/>
      <c r="D18" s="215"/>
      <c r="E18" s="69"/>
      <c r="F18" s="69"/>
    </row>
    <row r="19" spans="1:14" ht="22.5" customHeight="1">
      <c r="A19" s="268"/>
      <c r="B19" s="268"/>
      <c r="C19" s="216" t="s">
        <v>5</v>
      </c>
      <c r="D19" s="268" t="s">
        <v>6</v>
      </c>
      <c r="E19" s="268"/>
      <c r="F19" s="268"/>
      <c r="G19" s="268"/>
      <c r="H19" s="268"/>
      <c r="I19" s="268"/>
      <c r="J19" s="268"/>
      <c r="K19" s="268"/>
      <c r="L19" s="268"/>
      <c r="M19" s="268"/>
      <c r="N19" s="268"/>
    </row>
    <row r="20" spans="1:14" ht="22.5" customHeight="1">
      <c r="A20" s="338" t="s">
        <v>243</v>
      </c>
      <c r="B20" s="339"/>
      <c r="C20" s="217">
        <v>44732</v>
      </c>
      <c r="D20" s="269" t="s">
        <v>275</v>
      </c>
      <c r="E20" s="269"/>
      <c r="F20" s="269"/>
      <c r="G20" s="269"/>
      <c r="H20" s="269"/>
      <c r="I20" s="269"/>
      <c r="J20" s="269"/>
      <c r="K20" s="269"/>
      <c r="L20" s="269"/>
      <c r="M20" s="269"/>
      <c r="N20" s="269"/>
    </row>
    <row r="21" spans="1:14" ht="25.5" customHeight="1">
      <c r="A21" s="268" t="s">
        <v>243</v>
      </c>
      <c r="B21" s="268"/>
      <c r="C21" s="217">
        <v>45499</v>
      </c>
      <c r="D21" s="269" t="s">
        <v>276</v>
      </c>
      <c r="E21" s="269"/>
      <c r="F21" s="269"/>
      <c r="G21" s="269"/>
      <c r="H21" s="269"/>
      <c r="I21" s="269"/>
      <c r="J21" s="269"/>
      <c r="K21" s="269"/>
      <c r="L21" s="269"/>
      <c r="M21" s="269"/>
      <c r="N21" s="269"/>
    </row>
    <row r="22" spans="1:14" ht="13" customHeight="1">
      <c r="F22" s="39"/>
    </row>
    <row r="23" spans="1:14">
      <c r="F23" s="39"/>
    </row>
    <row r="24" spans="1:14">
      <c r="F24" s="39"/>
    </row>
    <row r="25" spans="1:14">
      <c r="F25" s="39"/>
    </row>
    <row r="29" spans="1:14" s="218" customFormat="1" ht="13.5">
      <c r="A29" s="3"/>
    </row>
    <row r="30" spans="1:14" s="218" customFormat="1" ht="13.5"/>
    <row r="31" spans="1:14" s="218" customFormat="1" ht="13.5"/>
    <row r="32" spans="1:14" s="218" customFormat="1" ht="13.5"/>
    <row r="33" spans="1:1" s="218" customFormat="1" ht="13.5"/>
    <row r="34" spans="1:1" s="218" customFormat="1" ht="13.5"/>
    <row r="35" spans="1:1" s="218" customFormat="1" ht="13.5"/>
    <row r="36" spans="1:1" ht="13.5">
      <c r="A36" s="218"/>
    </row>
  </sheetData>
  <sheetProtection algorithmName="SHA-512" hashValue="x+WMxgdwAlIDN3HKJsRubY6+5mA//SBVR0KKibKDinGIkDmwxIFrv7E333tEnlQq0nQLz/SiTHj5yLguatv3qw==" saltValue="7mw8suUAQXDdJuiIcS2qHw==" spinCount="100000" sheet="1" selectLockedCells="1" selectUnlockedCells="1"/>
  <customSheetViews>
    <customSheetView guid="{5013EB9C-19BB-466B-9CDC-5A3743C1EB5F}" showGridLines="0" showRowCol="0" topLeftCell="A7">
      <selection activeCell="D24" sqref="D24:D25"/>
      <pageMargins left="0" right="0" top="0" bottom="0" header="0" footer="0"/>
      <pageSetup paperSize="9" orientation="portrait" r:id="rId1"/>
    </customSheetView>
  </customSheetViews>
  <mergeCells count="10">
    <mergeCell ref="D20:N20"/>
    <mergeCell ref="A20:B20"/>
    <mergeCell ref="B1:D1"/>
    <mergeCell ref="B9:D9"/>
    <mergeCell ref="A11:N15"/>
    <mergeCell ref="A17:N17"/>
    <mergeCell ref="A21:B21"/>
    <mergeCell ref="D19:N19"/>
    <mergeCell ref="D21:N21"/>
    <mergeCell ref="A19:B19"/>
  </mergeCells>
  <phoneticPr fontId="77" type="noConversion"/>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30"/>
  <sheetViews>
    <sheetView showGridLines="0" showRowColHeaders="0" topLeftCell="A13" zoomScaleNormal="100" workbookViewId="0">
      <selection activeCell="A12" sqref="A12:K12"/>
    </sheetView>
  </sheetViews>
  <sheetFormatPr defaultColWidth="7.83203125" defaultRowHeight="14"/>
  <cols>
    <col min="1" max="1" width="3.1640625" style="26" customWidth="1"/>
    <col min="2" max="2" width="35.58203125" style="27" customWidth="1"/>
    <col min="3" max="3" width="3.1640625" style="27" customWidth="1"/>
    <col min="4" max="4" width="35.58203125" style="27" customWidth="1"/>
    <col min="5" max="5" width="3.1640625" style="27" customWidth="1"/>
    <col min="6" max="6" width="25.58203125" style="27" customWidth="1"/>
    <col min="7" max="7" width="3.1640625" style="27" customWidth="1"/>
    <col min="8" max="32" width="7.83203125" style="26"/>
    <col min="33" max="16384" width="7.83203125" style="27"/>
  </cols>
  <sheetData>
    <row r="1" spans="1:11">
      <c r="A1" s="3"/>
      <c r="B1" s="3"/>
      <c r="C1" s="3"/>
      <c r="D1" s="3"/>
      <c r="E1" s="3"/>
      <c r="F1" s="3"/>
      <c r="G1" s="3"/>
    </row>
    <row r="2" spans="1:11">
      <c r="A2" s="3"/>
      <c r="B2" s="3"/>
      <c r="C2" s="3"/>
      <c r="D2" s="3"/>
      <c r="E2" s="3"/>
      <c r="F2" s="3"/>
      <c r="G2" s="3"/>
    </row>
    <row r="3" spans="1:11">
      <c r="A3" s="3"/>
      <c r="B3" s="3"/>
      <c r="C3" s="3"/>
      <c r="D3" s="3"/>
      <c r="E3" s="3"/>
      <c r="F3" s="3"/>
      <c r="G3" s="3"/>
    </row>
    <row r="4" spans="1:11">
      <c r="A4" s="3"/>
      <c r="B4" s="3"/>
      <c r="C4" s="3"/>
      <c r="D4" s="3"/>
      <c r="E4" s="3"/>
      <c r="F4" s="3"/>
      <c r="G4" s="3"/>
    </row>
    <row r="5" spans="1:11">
      <c r="A5" s="3"/>
      <c r="B5" s="3"/>
      <c r="C5" s="3"/>
      <c r="D5" s="3"/>
      <c r="E5" s="3"/>
      <c r="F5" s="3"/>
      <c r="G5" s="3"/>
    </row>
    <row r="6" spans="1:11">
      <c r="A6" s="3"/>
      <c r="B6" s="3"/>
      <c r="C6" s="3"/>
      <c r="D6" s="3"/>
      <c r="E6" s="3"/>
      <c r="F6" s="3"/>
      <c r="G6" s="3"/>
    </row>
    <row r="7" spans="1:11">
      <c r="A7" s="3"/>
      <c r="B7" s="3"/>
      <c r="C7" s="3"/>
      <c r="D7" s="3"/>
      <c r="E7" s="3"/>
      <c r="F7" s="3"/>
      <c r="G7" s="3"/>
    </row>
    <row r="8" spans="1:11">
      <c r="A8" s="3"/>
      <c r="B8" s="3"/>
      <c r="C8" s="3"/>
      <c r="D8" s="3"/>
      <c r="E8" s="3"/>
      <c r="F8" s="3"/>
      <c r="G8" s="3"/>
    </row>
    <row r="9" spans="1:11">
      <c r="A9" s="3"/>
      <c r="B9" s="3"/>
      <c r="C9" s="3"/>
      <c r="D9" s="3"/>
      <c r="E9" s="3"/>
      <c r="F9" s="3"/>
      <c r="G9" s="3"/>
    </row>
    <row r="10" spans="1:11" ht="44.25" customHeight="1">
      <c r="A10" s="3"/>
      <c r="B10" s="35"/>
      <c r="C10" s="3"/>
      <c r="D10" s="3"/>
      <c r="E10" s="3"/>
      <c r="F10" s="3"/>
      <c r="G10" s="3"/>
    </row>
    <row r="11" spans="1:11" ht="33" customHeight="1">
      <c r="A11" s="270" t="s">
        <v>7</v>
      </c>
      <c r="B11" s="270"/>
      <c r="C11" s="270"/>
      <c r="D11" s="270"/>
      <c r="E11" s="270"/>
      <c r="F11" s="270"/>
      <c r="G11" s="270"/>
      <c r="H11" s="270"/>
      <c r="I11" s="270"/>
      <c r="J11" s="270"/>
      <c r="K11" s="270"/>
    </row>
    <row r="12" spans="1:11" ht="132.75" customHeight="1">
      <c r="A12" s="271" t="s">
        <v>8</v>
      </c>
      <c r="B12" s="271"/>
      <c r="C12" s="271"/>
      <c r="D12" s="271"/>
      <c r="E12" s="271"/>
      <c r="F12" s="271"/>
      <c r="G12" s="271"/>
      <c r="H12" s="271"/>
      <c r="I12" s="271"/>
      <c r="J12" s="271"/>
      <c r="K12" s="271"/>
    </row>
    <row r="13" spans="1:11" ht="105" customHeight="1">
      <c r="A13" s="7"/>
      <c r="B13" s="181" t="s">
        <v>9</v>
      </c>
      <c r="C13" s="181"/>
      <c r="D13" s="181"/>
      <c r="E13" s="181"/>
      <c r="F13" s="181"/>
      <c r="G13" s="7"/>
    </row>
    <row r="14" spans="1:11" ht="33.75" customHeight="1">
      <c r="A14" s="270" t="s">
        <v>10</v>
      </c>
      <c r="B14" s="270" t="s">
        <v>10</v>
      </c>
      <c r="C14" s="270"/>
      <c r="D14" s="270"/>
      <c r="E14" s="270"/>
      <c r="F14" s="270"/>
      <c r="G14" s="270"/>
      <c r="H14" s="270"/>
      <c r="I14" s="270"/>
      <c r="J14" s="270"/>
      <c r="K14" s="270"/>
    </row>
    <row r="15" spans="1:11" ht="194.25" customHeight="1">
      <c r="A15" s="271" t="s">
        <v>11</v>
      </c>
      <c r="B15" s="271"/>
      <c r="C15" s="271"/>
      <c r="D15" s="271"/>
      <c r="E15" s="271"/>
      <c r="F15" s="271"/>
      <c r="G15" s="271"/>
      <c r="H15" s="271"/>
      <c r="I15" s="271"/>
      <c r="J15" s="271"/>
      <c r="K15" s="271"/>
    </row>
    <row r="16" spans="1:11" ht="36" customHeight="1">
      <c r="A16" s="270" t="s">
        <v>12</v>
      </c>
      <c r="B16" s="270"/>
      <c r="C16" s="270"/>
      <c r="D16" s="270"/>
      <c r="E16" s="270"/>
      <c r="F16" s="270"/>
      <c r="G16" s="270"/>
      <c r="H16" s="270"/>
      <c r="I16" s="270"/>
      <c r="J16" s="270"/>
      <c r="K16" s="270"/>
    </row>
    <row r="17" spans="1:11" ht="14.25" customHeight="1">
      <c r="A17" s="271"/>
      <c r="B17" s="271"/>
      <c r="C17" s="271"/>
      <c r="D17" s="271"/>
      <c r="E17" s="271"/>
      <c r="F17" s="271"/>
      <c r="G17" s="271"/>
      <c r="H17" s="271"/>
      <c r="I17" s="271"/>
      <c r="J17" s="271"/>
      <c r="K17" s="271"/>
    </row>
    <row r="18" spans="1:11" ht="161.25" customHeight="1">
      <c r="A18" s="271" t="s">
        <v>12</v>
      </c>
      <c r="B18" s="271"/>
      <c r="C18" s="271"/>
      <c r="D18" s="271"/>
      <c r="E18" s="271"/>
      <c r="F18" s="271"/>
      <c r="G18" s="271"/>
      <c r="H18" s="271"/>
      <c r="I18" s="271"/>
      <c r="J18" s="271"/>
      <c r="K18" s="271"/>
    </row>
    <row r="19" spans="1:11" ht="14.25" customHeight="1">
      <c r="A19" s="271"/>
      <c r="B19" s="271"/>
      <c r="C19" s="271"/>
      <c r="D19" s="271"/>
      <c r="E19" s="271"/>
      <c r="F19" s="271"/>
      <c r="G19" s="271"/>
      <c r="H19" s="271"/>
      <c r="I19" s="271"/>
      <c r="J19" s="271"/>
      <c r="K19" s="271"/>
    </row>
    <row r="20" spans="1:11" ht="14.25" customHeight="1">
      <c r="A20" s="271"/>
      <c r="B20" s="271"/>
      <c r="C20" s="271"/>
      <c r="D20" s="271"/>
      <c r="E20" s="271"/>
      <c r="F20" s="271"/>
      <c r="G20" s="271"/>
      <c r="H20" s="271"/>
      <c r="I20" s="271"/>
      <c r="J20" s="271"/>
      <c r="K20" s="271"/>
    </row>
    <row r="21" spans="1:11" ht="14.25" customHeight="1">
      <c r="A21" s="271"/>
      <c r="B21" s="271"/>
      <c r="C21" s="271"/>
      <c r="D21" s="271"/>
      <c r="E21" s="271"/>
      <c r="F21" s="271"/>
      <c r="G21" s="271"/>
      <c r="H21" s="271"/>
      <c r="I21" s="271"/>
      <c r="J21" s="271"/>
      <c r="K21" s="271"/>
    </row>
    <row r="22" spans="1:11" ht="14.25" customHeight="1">
      <c r="A22" s="271"/>
      <c r="B22" s="271"/>
      <c r="C22" s="271"/>
      <c r="D22" s="271"/>
      <c r="E22" s="271"/>
      <c r="F22" s="271"/>
      <c r="G22" s="271"/>
      <c r="H22" s="271"/>
      <c r="I22" s="271"/>
      <c r="J22" s="271"/>
      <c r="K22" s="271"/>
    </row>
    <row r="23" spans="1:11" ht="155.25" customHeight="1">
      <c r="A23" s="271"/>
      <c r="B23" s="271"/>
      <c r="C23" s="271"/>
      <c r="D23" s="271"/>
      <c r="E23" s="271"/>
      <c r="F23" s="271"/>
      <c r="G23" s="271"/>
      <c r="H23" s="271"/>
      <c r="I23" s="271"/>
      <c r="J23" s="271"/>
      <c r="K23" s="271"/>
    </row>
    <row r="24" spans="1:11">
      <c r="A24" s="8"/>
      <c r="B24" s="8"/>
      <c r="C24" s="8"/>
      <c r="D24" s="8"/>
      <c r="E24" s="8"/>
      <c r="F24" s="8"/>
      <c r="G24" s="8"/>
    </row>
    <row r="25" spans="1:11">
      <c r="A25" s="8"/>
      <c r="B25" s="8"/>
      <c r="C25" s="8"/>
      <c r="D25" s="8"/>
      <c r="E25" s="8"/>
      <c r="F25" s="8"/>
      <c r="G25" s="8"/>
    </row>
    <row r="26" spans="1:11">
      <c r="A26" s="8"/>
      <c r="B26" s="8"/>
      <c r="C26" s="8"/>
      <c r="D26" s="8"/>
      <c r="E26" s="8"/>
      <c r="F26" s="8"/>
      <c r="G26" s="8"/>
    </row>
    <row r="27" spans="1:11">
      <c r="A27" s="8"/>
      <c r="B27" s="8"/>
      <c r="C27" s="8"/>
      <c r="D27" s="8"/>
      <c r="E27" s="8"/>
      <c r="F27" s="8"/>
      <c r="G27" s="8"/>
    </row>
    <row r="28" spans="1:11">
      <c r="A28" s="8"/>
      <c r="B28" s="8"/>
      <c r="C28" s="8"/>
      <c r="D28" s="8"/>
      <c r="E28" s="8"/>
      <c r="F28" s="8"/>
      <c r="G28" s="8"/>
    </row>
    <row r="29" spans="1:11">
      <c r="A29" s="8"/>
      <c r="B29" s="8"/>
      <c r="C29" s="8"/>
      <c r="D29" s="8"/>
      <c r="E29" s="8"/>
      <c r="F29" s="8"/>
      <c r="G29" s="8"/>
    </row>
    <row r="30" spans="1:11">
      <c r="A30" s="8"/>
      <c r="B30" s="8"/>
      <c r="C30" s="8"/>
      <c r="D30" s="8"/>
      <c r="E30" s="8"/>
      <c r="F30" s="8"/>
      <c r="G30" s="8"/>
    </row>
  </sheetData>
  <sheetProtection algorithmName="SHA-512" hashValue="bca7waiIMg7XXsjPMJnjO3uhxjCrbl1DSRfJEZwrwjXA1KvOxQWxSmB630ocwa1mdyzHtpHhjTOh5Xi2Lh16Vw==" saltValue="axo8wCCITbBgCVYXqAfpLw==" spinCount="100000" sheet="1" selectLockedCells="1" selectUnlockedCells="1"/>
  <customSheetViews>
    <customSheetView guid="{5013EB9C-19BB-466B-9CDC-5A3743C1EB5F}" showGridLines="0" showRowCol="0" fitToPage="1" topLeftCell="A7">
      <selection activeCell="J11" sqref="J11"/>
      <pageMargins left="0" right="0" top="0" bottom="0" header="0" footer="0"/>
      <pageSetup paperSize="9" scale="62" orientation="portrait" r:id="rId1"/>
    </customSheetView>
  </customSheetViews>
  <mergeCells count="12">
    <mergeCell ref="A22:K22"/>
    <mergeCell ref="A23:K23"/>
    <mergeCell ref="A17:K17"/>
    <mergeCell ref="A18:K18"/>
    <mergeCell ref="A19:K19"/>
    <mergeCell ref="A20:K20"/>
    <mergeCell ref="A21:K21"/>
    <mergeCell ref="A11:K11"/>
    <mergeCell ref="A12:K12"/>
    <mergeCell ref="A14:K14"/>
    <mergeCell ref="A15:K15"/>
    <mergeCell ref="A16:K16"/>
  </mergeCells>
  <pageMargins left="0.70866141732283472" right="0.70866141732283472" top="0.74803149606299213" bottom="0.74803149606299213" header="0.31496062992125984" footer="0.31496062992125984"/>
  <pageSetup paperSize="9"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2"/>
  <sheetViews>
    <sheetView showGridLines="0" showRowColHeaders="0" topLeftCell="A20" zoomScale="115" zoomScaleNormal="115" workbookViewId="0">
      <selection activeCell="B31" sqref="B31"/>
    </sheetView>
  </sheetViews>
  <sheetFormatPr defaultColWidth="9" defaultRowHeight="14"/>
  <cols>
    <col min="1" max="1" width="2.83203125" style="1" customWidth="1"/>
    <col min="2" max="2" width="37.83203125" style="1" customWidth="1"/>
    <col min="3" max="3" width="39.1640625" style="1" customWidth="1"/>
    <col min="4" max="4" width="50" style="1" customWidth="1"/>
    <col min="5" max="5" width="36.5" style="1" hidden="1" customWidth="1"/>
    <col min="6" max="6" width="13.6640625" style="1" customWidth="1"/>
    <col min="7" max="16384" width="9" style="1"/>
  </cols>
  <sheetData>
    <row r="1" spans="1:9" hidden="1">
      <c r="A1" s="1" t="s">
        <v>13</v>
      </c>
      <c r="E1" s="1" t="s">
        <v>13</v>
      </c>
    </row>
    <row r="3" spans="1:9" ht="30.75" customHeight="1">
      <c r="B3" s="48" t="s">
        <v>14</v>
      </c>
      <c r="C3" s="20"/>
      <c r="D3" s="20"/>
      <c r="E3" s="20"/>
    </row>
    <row r="4" spans="1:9">
      <c r="B4" s="5"/>
      <c r="C4" s="6"/>
    </row>
    <row r="5" spans="1:9">
      <c r="B5" s="127" t="s">
        <v>15</v>
      </c>
      <c r="C5" s="127"/>
      <c r="E5" s="1" t="s">
        <v>16</v>
      </c>
      <c r="I5" s="2"/>
    </row>
    <row r="6" spans="1:9">
      <c r="B6" s="128" t="s">
        <v>17</v>
      </c>
      <c r="C6" s="129"/>
      <c r="E6" s="1" t="s">
        <v>18</v>
      </c>
      <c r="I6" s="2"/>
    </row>
    <row r="7" spans="1:9">
      <c r="B7" s="272" t="s">
        <v>19</v>
      </c>
      <c r="C7" s="129"/>
      <c r="E7" s="1" t="s">
        <v>20</v>
      </c>
    </row>
    <row r="8" spans="1:9">
      <c r="B8" s="273"/>
      <c r="C8" s="129"/>
      <c r="E8" s="1" t="s">
        <v>21</v>
      </c>
    </row>
    <row r="9" spans="1:9">
      <c r="B9" s="274"/>
      <c r="C9" s="129"/>
      <c r="E9" s="1" t="s">
        <v>22</v>
      </c>
    </row>
    <row r="10" spans="1:9">
      <c r="B10" s="128" t="s">
        <v>23</v>
      </c>
      <c r="C10" s="129"/>
      <c r="E10" s="1" t="s">
        <v>24</v>
      </c>
    </row>
    <row r="11" spans="1:9">
      <c r="B11" s="128" t="s">
        <v>25</v>
      </c>
      <c r="C11" s="129"/>
      <c r="E11" s="1" t="s">
        <v>26</v>
      </c>
    </row>
    <row r="12" spans="1:9">
      <c r="B12" s="130"/>
      <c r="C12" s="131"/>
      <c r="E12" s="1" t="s">
        <v>27</v>
      </c>
    </row>
    <row r="13" spans="1:9">
      <c r="B13" s="127" t="s">
        <v>28</v>
      </c>
      <c r="C13" s="127"/>
    </row>
    <row r="14" spans="1:9">
      <c r="B14" s="128" t="s">
        <v>29</v>
      </c>
      <c r="C14" s="132"/>
    </row>
    <row r="15" spans="1:9">
      <c r="B15" s="128" t="s">
        <v>30</v>
      </c>
      <c r="C15" s="132"/>
    </row>
    <row r="16" spans="1:9">
      <c r="B16" s="128" t="s">
        <v>31</v>
      </c>
      <c r="C16" s="132"/>
    </row>
    <row r="17" spans="2:3">
      <c r="B17" s="128" t="s">
        <v>32</v>
      </c>
      <c r="C17" s="132"/>
    </row>
    <row r="18" spans="2:3">
      <c r="B18" s="128" t="s">
        <v>33</v>
      </c>
      <c r="C18" s="132"/>
    </row>
    <row r="19" spans="2:3">
      <c r="B19" s="128" t="s">
        <v>34</v>
      </c>
      <c r="C19" s="132"/>
    </row>
    <row r="20" spans="2:3">
      <c r="B20" s="128" t="s">
        <v>35</v>
      </c>
      <c r="C20" s="132"/>
    </row>
    <row r="21" spans="2:3">
      <c r="B21" s="127" t="s">
        <v>36</v>
      </c>
      <c r="C21" s="133">
        <f>SUM(C14:C20)</f>
        <v>0</v>
      </c>
    </row>
    <row r="22" spans="2:3">
      <c r="B22" s="130"/>
      <c r="C22" s="131"/>
    </row>
    <row r="23" spans="2:3">
      <c r="B23" s="127" t="s">
        <v>37</v>
      </c>
      <c r="C23" s="127"/>
    </row>
    <row r="24" spans="2:3">
      <c r="B24" s="128" t="s">
        <v>38</v>
      </c>
      <c r="C24" s="129"/>
    </row>
    <row r="25" spans="2:3">
      <c r="B25" s="128" t="s">
        <v>39</v>
      </c>
      <c r="C25" s="129"/>
    </row>
    <row r="26" spans="2:3">
      <c r="B26" s="134"/>
      <c r="C26" s="135"/>
    </row>
    <row r="27" spans="2:3">
      <c r="B27" s="127" t="s">
        <v>40</v>
      </c>
      <c r="C27" s="127" t="s">
        <v>41</v>
      </c>
    </row>
    <row r="28" spans="2:3">
      <c r="B28" s="128" t="s">
        <v>42</v>
      </c>
      <c r="C28" s="129"/>
    </row>
    <row r="29" spans="2:3">
      <c r="B29" s="128" t="s">
        <v>43</v>
      </c>
      <c r="C29" s="129"/>
    </row>
    <row r="30" spans="2:3">
      <c r="B30" s="128" t="s">
        <v>44</v>
      </c>
      <c r="C30" s="129"/>
    </row>
    <row r="31" spans="2:3">
      <c r="B31" s="128" t="s">
        <v>45</v>
      </c>
      <c r="C31" s="129"/>
    </row>
    <row r="32" spans="2:3">
      <c r="B32" s="128" t="s">
        <v>46</v>
      </c>
      <c r="C32" s="129"/>
    </row>
    <row r="33" spans="2:3">
      <c r="B33" s="128" t="s">
        <v>47</v>
      </c>
      <c r="C33" s="143"/>
    </row>
    <row r="34" spans="2:3">
      <c r="B34" s="128" t="s">
        <v>48</v>
      </c>
      <c r="C34" s="129"/>
    </row>
    <row r="35" spans="2:3">
      <c r="B35" s="128" t="s">
        <v>49</v>
      </c>
      <c r="C35" s="129"/>
    </row>
    <row r="36" spans="2:3">
      <c r="B36" s="128" t="s">
        <v>50</v>
      </c>
      <c r="C36" s="129"/>
    </row>
    <row r="37" spans="2:3">
      <c r="B37" s="128" t="s">
        <v>51</v>
      </c>
      <c r="C37" s="129"/>
    </row>
    <row r="38" spans="2:3">
      <c r="B38" s="128" t="s">
        <v>52</v>
      </c>
      <c r="C38" s="129"/>
    </row>
    <row r="39" spans="2:3">
      <c r="B39" s="130"/>
      <c r="C39" s="136"/>
    </row>
    <row r="40" spans="2:3">
      <c r="B40" s="127" t="s">
        <v>53</v>
      </c>
      <c r="C40" s="127"/>
    </row>
    <row r="41" spans="2:3" ht="16.5" customHeight="1">
      <c r="B41" s="272" t="s">
        <v>54</v>
      </c>
      <c r="C41" s="275"/>
    </row>
    <row r="42" spans="2:3" ht="162.75" customHeight="1">
      <c r="B42" s="274"/>
      <c r="C42" s="276"/>
    </row>
  </sheetData>
  <sheetProtection formatCells="0" formatColumns="0" formatRows="0"/>
  <customSheetViews>
    <customSheetView guid="{5013EB9C-19BB-466B-9CDC-5A3743C1EB5F}" scale="115" showGridLines="0" showRowCol="0" fitToPage="1" hiddenRows="1" hiddenColumns="1" topLeftCell="A11">
      <selection activeCell="C6" sqref="C6"/>
      <pageMargins left="0" right="0" top="0" bottom="0" header="0" footer="0"/>
      <pageSetup paperSize="9" orientation="portrait" horizontalDpi="1200" verticalDpi="1200" r:id="rId1"/>
    </customSheetView>
  </customSheetViews>
  <mergeCells count="3">
    <mergeCell ref="B7:B9"/>
    <mergeCell ref="C41:C42"/>
    <mergeCell ref="B41:B42"/>
  </mergeCells>
  <dataValidations count="1">
    <dataValidation type="list" allowBlank="1" showInputMessage="1" showErrorMessage="1" sqref="C11" xr:uid="{00000000-0002-0000-0300-000000000000}">
      <formula1>$E$4:$E$12</formula1>
    </dataValidation>
  </dataValidations>
  <pageMargins left="0.70866141732283472" right="0.70866141732283472" top="0.74803149606299213" bottom="0.74803149606299213" header="0.31496062992125984" footer="0.31496062992125984"/>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2354-E78D-47B3-9415-6D58539380B9}">
  <sheetPr codeName="Sheet1">
    <pageSetUpPr fitToPage="1"/>
  </sheetPr>
  <dimension ref="A1:AL219"/>
  <sheetViews>
    <sheetView topLeftCell="E1" zoomScale="70" zoomScaleNormal="70" workbookViewId="0">
      <selection activeCell="F2" sqref="F2:I2"/>
    </sheetView>
  </sheetViews>
  <sheetFormatPr defaultColWidth="12" defaultRowHeight="14"/>
  <cols>
    <col min="1" max="1" width="6" style="138" hidden="1" customWidth="1"/>
    <col min="2" max="2" width="12.75" style="71" hidden="1" customWidth="1"/>
    <col min="3" max="3" width="19.6640625" style="71" hidden="1" customWidth="1"/>
    <col min="4" max="4" width="19.1640625" style="71" hidden="1" customWidth="1"/>
    <col min="5" max="5" width="12" style="71"/>
    <col min="6" max="6" width="20.9140625" style="19" customWidth="1"/>
    <col min="7" max="7" width="41.58203125" style="19" customWidth="1"/>
    <col min="8" max="8" width="12" style="75"/>
    <col min="9" max="9" width="38.9140625" style="19" customWidth="1"/>
    <col min="10" max="10" width="16.75" style="75" customWidth="1"/>
    <col min="11" max="11" width="19.25" style="75" customWidth="1"/>
    <col min="12" max="12" width="12" style="77"/>
    <col min="13" max="13" width="24.6640625" style="75" customWidth="1"/>
    <col min="14" max="14" width="12.25" style="75" customWidth="1"/>
    <col min="15" max="15" width="0" style="75" hidden="1" customWidth="1"/>
    <col min="16" max="16" width="18.6640625" style="75" hidden="1" customWidth="1"/>
    <col min="17" max="17" width="12" style="75"/>
    <col min="18" max="18" width="12" style="77"/>
    <col min="19" max="19" width="59.58203125" style="19" customWidth="1"/>
    <col min="20" max="20" width="12" style="77"/>
    <col min="21" max="34" width="0" style="77" hidden="1" customWidth="1"/>
    <col min="35" max="35" width="12" style="77"/>
    <col min="36" max="39" width="0" style="77" hidden="1" customWidth="1"/>
    <col min="40" max="16384" width="12" style="77"/>
  </cols>
  <sheetData>
    <row r="1" spans="1:38" ht="48" customHeight="1">
      <c r="E1" s="229"/>
      <c r="F1" s="230"/>
      <c r="G1" s="230"/>
      <c r="H1" s="231"/>
      <c r="I1" s="230"/>
      <c r="J1" s="231"/>
      <c r="K1" s="231"/>
      <c r="L1" s="232"/>
      <c r="M1" s="231"/>
      <c r="N1" s="231"/>
      <c r="O1" s="231"/>
      <c r="P1" s="231"/>
      <c r="Q1" s="231"/>
      <c r="R1" s="232"/>
      <c r="S1" s="230"/>
      <c r="V1" s="277" t="s">
        <v>267</v>
      </c>
      <c r="W1" s="278"/>
      <c r="X1" s="278"/>
      <c r="Y1" s="278"/>
      <c r="Z1" s="277" t="s">
        <v>271</v>
      </c>
      <c r="AA1" s="278"/>
      <c r="AB1" s="278"/>
      <c r="AC1" s="278"/>
      <c r="AD1" s="231"/>
    </row>
    <row r="2" spans="1:38" ht="70.25" customHeight="1">
      <c r="F2" s="303" t="s">
        <v>55</v>
      </c>
      <c r="G2" s="304"/>
      <c r="H2" s="304"/>
      <c r="I2" s="304"/>
      <c r="J2" s="73"/>
      <c r="K2" s="73"/>
      <c r="L2" s="74"/>
      <c r="O2" s="75" t="s">
        <v>13</v>
      </c>
      <c r="P2" s="75" t="s">
        <v>13</v>
      </c>
      <c r="Q2" s="73"/>
      <c r="R2" s="76"/>
      <c r="T2" s="76"/>
      <c r="V2" s="291" t="s">
        <v>266</v>
      </c>
      <c r="W2" s="292"/>
      <c r="X2" s="292"/>
      <c r="Y2" s="293"/>
      <c r="Z2" s="288" t="s">
        <v>272</v>
      </c>
      <c r="AA2" s="289"/>
      <c r="AB2" s="289"/>
      <c r="AC2" s="290"/>
      <c r="AD2" s="240" t="s">
        <v>273</v>
      </c>
    </row>
    <row r="3" spans="1:38" ht="43.5" customHeight="1">
      <c r="A3" s="226"/>
      <c r="B3" s="226" t="s">
        <v>253</v>
      </c>
      <c r="C3" s="225" t="s">
        <v>254</v>
      </c>
      <c r="D3" s="225" t="s">
        <v>255</v>
      </c>
      <c r="F3" s="46"/>
      <c r="G3" s="47"/>
      <c r="H3" s="47"/>
      <c r="I3" s="47"/>
      <c r="J3" s="43"/>
      <c r="K3" s="73"/>
      <c r="L3" s="74"/>
      <c r="Q3" s="73"/>
      <c r="R3" s="76"/>
      <c r="T3" s="76"/>
      <c r="V3" s="300" t="s">
        <v>244</v>
      </c>
      <c r="W3" s="301"/>
      <c r="X3" s="301"/>
      <c r="Y3" s="302"/>
      <c r="Z3" s="279" t="s">
        <v>268</v>
      </c>
      <c r="AA3" s="280"/>
      <c r="AB3" s="280"/>
      <c r="AC3" s="281"/>
      <c r="AD3" s="241"/>
    </row>
    <row r="4" spans="1:38" ht="45" customHeight="1">
      <c r="F4" s="33" t="s">
        <v>56</v>
      </c>
      <c r="G4" s="305"/>
      <c r="H4" s="306"/>
      <c r="I4" s="78"/>
      <c r="J4" s="79" t="s">
        <v>57</v>
      </c>
      <c r="K4" s="79" t="s">
        <v>58</v>
      </c>
      <c r="M4" s="79" t="s">
        <v>59</v>
      </c>
      <c r="N4" s="79" t="s">
        <v>60</v>
      </c>
      <c r="O4" s="70"/>
      <c r="P4" s="70"/>
      <c r="Q4" s="81"/>
      <c r="R4" s="82"/>
      <c r="T4" s="83"/>
      <c r="V4" s="297" t="s">
        <v>245</v>
      </c>
      <c r="W4" s="298"/>
      <c r="X4" s="298"/>
      <c r="Y4" s="299"/>
      <c r="Z4" s="282" t="s">
        <v>269</v>
      </c>
      <c r="AA4" s="283"/>
      <c r="AB4" s="283"/>
      <c r="AC4" s="284"/>
      <c r="AD4" s="242"/>
    </row>
    <row r="5" spans="1:38" ht="85.5" customHeight="1">
      <c r="F5" s="34" t="s">
        <v>61</v>
      </c>
      <c r="G5" s="307" t="str">
        <f>IF(K5&gt;=75,"6 Stars - World Excellence",IF(K5&gt;=60,"5 Star - NZ Excellence",IF(K5&gt;=45,"4 Star - Best Practice","")))</f>
        <v/>
      </c>
      <c r="H5" s="308"/>
      <c r="I5" s="84"/>
      <c r="J5" s="40">
        <f>J106</f>
        <v>100</v>
      </c>
      <c r="K5" s="64">
        <f>K109</f>
        <v>0</v>
      </c>
      <c r="M5" s="64">
        <f>M106</f>
        <v>0</v>
      </c>
      <c r="N5" s="64">
        <f>N106</f>
        <v>0</v>
      </c>
      <c r="O5" s="43"/>
      <c r="P5" s="121" t="str">
        <f>R127</f>
        <v>Assessment Complete</v>
      </c>
      <c r="R5" s="122"/>
      <c r="S5" s="12"/>
      <c r="T5" s="83"/>
      <c r="V5" s="294" t="s">
        <v>246</v>
      </c>
      <c r="W5" s="295"/>
      <c r="X5" s="295"/>
      <c r="Y5" s="296"/>
      <c r="Z5" s="285" t="s">
        <v>270</v>
      </c>
      <c r="AA5" s="286"/>
      <c r="AB5" s="286"/>
      <c r="AC5" s="287"/>
      <c r="AD5" s="243"/>
    </row>
    <row r="6" spans="1:38" ht="17.149999999999999" customHeight="1">
      <c r="G6" s="85"/>
      <c r="H6" s="73"/>
      <c r="I6" s="85"/>
      <c r="J6" s="73"/>
      <c r="K6" s="73"/>
      <c r="L6" s="80"/>
      <c r="M6" s="73"/>
      <c r="N6" s="73"/>
      <c r="O6" s="73"/>
      <c r="P6" s="73"/>
      <c r="Q6" s="73"/>
      <c r="R6" s="76"/>
      <c r="S6" s="13"/>
      <c r="T6" s="76"/>
    </row>
    <row r="7" spans="1:38" ht="45" customHeight="1">
      <c r="E7" s="108" t="s">
        <v>62</v>
      </c>
      <c r="F7" s="86" t="s">
        <v>63</v>
      </c>
      <c r="G7" s="86" t="s">
        <v>64</v>
      </c>
      <c r="H7" s="79" t="s">
        <v>65</v>
      </c>
      <c r="I7" s="86" t="s">
        <v>66</v>
      </c>
      <c r="J7" s="79" t="s">
        <v>67</v>
      </c>
      <c r="K7" s="79" t="s">
        <v>68</v>
      </c>
      <c r="L7" s="87"/>
      <c r="M7" s="79" t="s">
        <v>69</v>
      </c>
      <c r="N7" s="79" t="s">
        <v>70</v>
      </c>
      <c r="O7" s="79" t="s">
        <v>71</v>
      </c>
      <c r="P7" s="79" t="s">
        <v>72</v>
      </c>
      <c r="Q7" s="79" t="s">
        <v>73</v>
      </c>
      <c r="R7" s="19"/>
      <c r="S7" s="79" t="s">
        <v>74</v>
      </c>
      <c r="T7" s="76"/>
      <c r="V7" s="175" t="s">
        <v>260</v>
      </c>
      <c r="W7" s="233" t="s">
        <v>261</v>
      </c>
      <c r="X7" s="233" t="s">
        <v>262</v>
      </c>
      <c r="Y7" s="233" t="s">
        <v>263</v>
      </c>
      <c r="Z7" s="175" t="s">
        <v>265</v>
      </c>
      <c r="AA7" s="233" t="s">
        <v>261</v>
      </c>
      <c r="AB7" s="233" t="s">
        <v>262</v>
      </c>
      <c r="AC7" s="233" t="s">
        <v>263</v>
      </c>
      <c r="AD7" s="233"/>
      <c r="AK7" s="65"/>
    </row>
    <row r="8" spans="1:38" ht="45" customHeight="1">
      <c r="E8" s="45"/>
      <c r="F8" s="309" t="s">
        <v>76</v>
      </c>
      <c r="G8" s="309"/>
      <c r="H8" s="309"/>
      <c r="I8" s="309"/>
      <c r="J8" s="45">
        <f>SUM(J9:J23)</f>
        <v>13</v>
      </c>
      <c r="K8" s="45"/>
      <c r="L8" s="87"/>
      <c r="M8" s="45"/>
      <c r="N8" s="45"/>
      <c r="O8" s="45"/>
      <c r="P8" s="45"/>
      <c r="Q8" s="45"/>
      <c r="R8" s="19"/>
      <c r="S8" s="45"/>
      <c r="T8" s="76"/>
      <c r="V8" s="175"/>
      <c r="W8" s="233"/>
      <c r="X8" s="234" t="s">
        <v>274</v>
      </c>
      <c r="Y8" s="234" t="s">
        <v>264</v>
      </c>
      <c r="Z8" s="223"/>
      <c r="AA8" s="233"/>
      <c r="AB8" s="234" t="s">
        <v>274</v>
      </c>
      <c r="AC8" s="234" t="s">
        <v>264</v>
      </c>
      <c r="AD8" s="234"/>
      <c r="AK8" s="65"/>
    </row>
    <row r="9" spans="1:38" ht="45" customHeight="1">
      <c r="E9" s="155"/>
      <c r="F9" s="156" t="s">
        <v>77</v>
      </c>
      <c r="G9" s="157" t="s">
        <v>78</v>
      </c>
      <c r="H9" s="158">
        <v>1</v>
      </c>
      <c r="I9" s="157" t="s">
        <v>79</v>
      </c>
      <c r="J9" s="159">
        <v>1</v>
      </c>
      <c r="K9" s="49"/>
      <c r="L9" s="88"/>
      <c r="M9" s="89" t="str">
        <f t="shared" ref="M9:M23" si="0">IF(OR(Q9=$AK$9,Q9=$AK$10),K9,"")</f>
        <v/>
      </c>
      <c r="N9" s="89" t="str">
        <f>IF(Q9=$AK$11,K9,"")</f>
        <v/>
      </c>
      <c r="O9" s="89"/>
      <c r="P9" s="89"/>
      <c r="Q9" s="182"/>
      <c r="R9" s="145"/>
      <c r="S9" s="220"/>
      <c r="T9" s="76"/>
      <c r="V9" s="185"/>
      <c r="W9" s="235"/>
      <c r="X9" s="235"/>
      <c r="Y9" s="235"/>
      <c r="Z9" s="185"/>
      <c r="AA9" s="235"/>
      <c r="AB9" s="235"/>
      <c r="AC9" s="235"/>
      <c r="AD9" s="238"/>
      <c r="AK9" s="65" t="s">
        <v>256</v>
      </c>
      <c r="AL9" s="77" t="s">
        <v>75</v>
      </c>
    </row>
    <row r="10" spans="1:38" ht="184.5" customHeight="1">
      <c r="E10" s="155"/>
      <c r="F10" s="310" t="s">
        <v>80</v>
      </c>
      <c r="G10" s="312" t="s">
        <v>81</v>
      </c>
      <c r="H10" s="161">
        <v>2.1</v>
      </c>
      <c r="I10" s="160" t="s">
        <v>247</v>
      </c>
      <c r="J10" s="162">
        <v>2</v>
      </c>
      <c r="K10" s="50"/>
      <c r="L10" s="88"/>
      <c r="M10" s="89" t="str">
        <f t="shared" si="0"/>
        <v/>
      </c>
      <c r="N10" s="89" t="str">
        <f t="shared" ref="N10:N23" si="1">IF(Q10=$AK$11,K10,"")</f>
        <v/>
      </c>
      <c r="O10" s="89"/>
      <c r="P10" s="89"/>
      <c r="Q10" s="182"/>
      <c r="R10" s="145"/>
      <c r="S10" s="221"/>
      <c r="T10" s="76"/>
      <c r="V10" s="185"/>
      <c r="W10" s="235"/>
      <c r="X10" s="235"/>
      <c r="Y10" s="235"/>
      <c r="Z10" s="185"/>
      <c r="AA10" s="235"/>
      <c r="AB10" s="235"/>
      <c r="AC10" s="235"/>
      <c r="AD10" s="238"/>
      <c r="AK10" s="65" t="s">
        <v>257</v>
      </c>
      <c r="AL10" s="77" t="s">
        <v>259</v>
      </c>
    </row>
    <row r="11" spans="1:38" ht="45" customHeight="1">
      <c r="E11" s="155"/>
      <c r="F11" s="311"/>
      <c r="G11" s="313"/>
      <c r="H11" s="163">
        <v>2.2000000000000002</v>
      </c>
      <c r="I11" s="164" t="s">
        <v>83</v>
      </c>
      <c r="J11" s="165">
        <v>1</v>
      </c>
      <c r="K11" s="51"/>
      <c r="L11" s="88" t="str">
        <f>IF(AND(K11&gt;0,$K$10&lt;&gt;J10),"!","")</f>
        <v/>
      </c>
      <c r="M11" s="89" t="str">
        <f t="shared" si="0"/>
        <v/>
      </c>
      <c r="N11" s="89" t="str">
        <f t="shared" si="1"/>
        <v/>
      </c>
      <c r="O11" s="89"/>
      <c r="P11" s="89"/>
      <c r="Q11" s="182"/>
      <c r="R11" s="145"/>
      <c r="S11" s="221"/>
      <c r="T11" s="76"/>
      <c r="V11" s="185"/>
      <c r="W11" s="235"/>
      <c r="X11" s="235"/>
      <c r="Y11" s="235"/>
      <c r="Z11" s="185"/>
      <c r="AA11" s="235"/>
      <c r="AB11" s="235"/>
      <c r="AC11" s="235"/>
      <c r="AD11" s="238"/>
      <c r="AK11" s="65" t="s">
        <v>258</v>
      </c>
    </row>
    <row r="12" spans="1:38" ht="45" customHeight="1">
      <c r="E12" s="155"/>
      <c r="F12" s="311"/>
      <c r="G12" s="313"/>
      <c r="H12" s="163">
        <v>2.2999999999999998</v>
      </c>
      <c r="I12" s="164" t="s">
        <v>86</v>
      </c>
      <c r="J12" s="165">
        <v>1</v>
      </c>
      <c r="K12" s="51"/>
      <c r="L12" s="88" t="str">
        <f>IF(AND(K12&gt;0,$K$10&lt;&gt;J10),"!","")</f>
        <v/>
      </c>
      <c r="M12" s="89" t="str">
        <f t="shared" si="0"/>
        <v/>
      </c>
      <c r="N12" s="89" t="str">
        <f t="shared" si="1"/>
        <v/>
      </c>
      <c r="O12" s="89"/>
      <c r="P12" s="89"/>
      <c r="Q12" s="182"/>
      <c r="R12" s="145"/>
      <c r="S12" s="221"/>
      <c r="T12" s="76"/>
      <c r="V12" s="185"/>
      <c r="W12" s="235"/>
      <c r="X12" s="235"/>
      <c r="Y12" s="235"/>
      <c r="Z12" s="185"/>
      <c r="AA12" s="235"/>
      <c r="AB12" s="235"/>
      <c r="AC12" s="235"/>
      <c r="AD12" s="238"/>
    </row>
    <row r="13" spans="1:38" ht="78" customHeight="1">
      <c r="E13" s="155"/>
      <c r="F13" s="166" t="s">
        <v>88</v>
      </c>
      <c r="G13" s="167" t="s">
        <v>89</v>
      </c>
      <c r="H13" s="168">
        <v>3</v>
      </c>
      <c r="I13" s="157" t="s">
        <v>90</v>
      </c>
      <c r="J13" s="159">
        <v>1</v>
      </c>
      <c r="K13" s="51"/>
      <c r="L13" s="88"/>
      <c r="M13" s="89" t="str">
        <f t="shared" si="0"/>
        <v/>
      </c>
      <c r="N13" s="89" t="str">
        <f t="shared" si="1"/>
        <v/>
      </c>
      <c r="O13" s="89"/>
      <c r="P13" s="89"/>
      <c r="Q13" s="182"/>
      <c r="R13" s="145"/>
      <c r="S13" s="221"/>
      <c r="T13" s="76"/>
      <c r="V13" s="185"/>
      <c r="W13" s="235"/>
      <c r="X13" s="235"/>
      <c r="Y13" s="235"/>
      <c r="Z13" s="185"/>
      <c r="AA13" s="235"/>
      <c r="AB13" s="235"/>
      <c r="AC13" s="235"/>
      <c r="AD13" s="238"/>
    </row>
    <row r="14" spans="1:38" ht="45" customHeight="1">
      <c r="E14" s="155"/>
      <c r="F14" s="314" t="s">
        <v>92</v>
      </c>
      <c r="G14" s="317" t="s">
        <v>93</v>
      </c>
      <c r="H14" s="169">
        <v>4.0999999999999996</v>
      </c>
      <c r="I14" s="157" t="s">
        <v>94</v>
      </c>
      <c r="J14" s="159">
        <v>1</v>
      </c>
      <c r="K14" s="51"/>
      <c r="L14" s="88"/>
      <c r="M14" s="89" t="str">
        <f t="shared" si="0"/>
        <v/>
      </c>
      <c r="N14" s="89" t="str">
        <f t="shared" si="1"/>
        <v/>
      </c>
      <c r="O14" s="89"/>
      <c r="P14" s="89"/>
      <c r="Q14" s="182"/>
      <c r="R14" s="145"/>
      <c r="S14" s="221"/>
      <c r="T14" s="76"/>
      <c r="V14" s="185"/>
      <c r="W14" s="235"/>
      <c r="X14" s="235"/>
      <c r="Y14" s="235"/>
      <c r="Z14" s="185"/>
      <c r="AA14" s="235"/>
      <c r="AB14" s="235"/>
      <c r="AC14" s="235"/>
      <c r="AD14" s="238"/>
    </row>
    <row r="15" spans="1:38" ht="45" customHeight="1">
      <c r="E15" s="155"/>
      <c r="F15" s="315"/>
      <c r="G15" s="318"/>
      <c r="H15" s="169">
        <v>4.2</v>
      </c>
      <c r="I15" s="157" t="s">
        <v>95</v>
      </c>
      <c r="J15" s="159">
        <v>1</v>
      </c>
      <c r="K15" s="51"/>
      <c r="L15" s="88"/>
      <c r="M15" s="89" t="str">
        <f t="shared" si="0"/>
        <v/>
      </c>
      <c r="N15" s="89" t="str">
        <f t="shared" si="1"/>
        <v/>
      </c>
      <c r="O15" s="89"/>
      <c r="P15" s="89"/>
      <c r="Q15" s="182"/>
      <c r="R15" s="145"/>
      <c r="S15" s="221"/>
      <c r="T15" s="76"/>
      <c r="V15" s="185"/>
      <c r="W15" s="235"/>
      <c r="X15" s="235"/>
      <c r="Y15" s="235"/>
      <c r="Z15" s="185"/>
      <c r="AA15" s="235"/>
      <c r="AB15" s="235"/>
      <c r="AC15" s="235"/>
      <c r="AD15" s="238"/>
    </row>
    <row r="16" spans="1:38" ht="45" customHeight="1">
      <c r="E16" s="155"/>
      <c r="F16" s="316"/>
      <c r="G16" s="319"/>
      <c r="H16" s="169">
        <v>4.3</v>
      </c>
      <c r="I16" s="157" t="s">
        <v>96</v>
      </c>
      <c r="J16" s="159">
        <v>1</v>
      </c>
      <c r="K16" s="51"/>
      <c r="L16" s="88"/>
      <c r="M16" s="89" t="str">
        <f t="shared" si="0"/>
        <v/>
      </c>
      <c r="N16" s="89" t="str">
        <f>IF(Q16=$AK$11,K16,"")</f>
        <v/>
      </c>
      <c r="O16" s="89"/>
      <c r="P16" s="89"/>
      <c r="Q16" s="182"/>
      <c r="R16" s="145"/>
      <c r="S16" s="221"/>
      <c r="T16" s="76"/>
      <c r="V16" s="185"/>
      <c r="W16" s="235"/>
      <c r="X16" s="235"/>
      <c r="Y16" s="235"/>
      <c r="Z16" s="185"/>
      <c r="AA16" s="235"/>
      <c r="AB16" s="235"/>
      <c r="AC16" s="235"/>
      <c r="AD16" s="238"/>
    </row>
    <row r="17" spans="1:30" ht="45" customHeight="1">
      <c r="E17" s="155"/>
      <c r="F17" s="311" t="s">
        <v>97</v>
      </c>
      <c r="G17" s="313" t="s">
        <v>98</v>
      </c>
      <c r="H17" s="169">
        <v>5.0999999999999996</v>
      </c>
      <c r="I17" s="157" t="s">
        <v>99</v>
      </c>
      <c r="J17" s="170" t="s">
        <v>82</v>
      </c>
      <c r="K17" s="50"/>
      <c r="L17" s="88"/>
      <c r="M17" s="89" t="str">
        <f t="shared" si="0"/>
        <v/>
      </c>
      <c r="N17" s="89" t="str">
        <f t="shared" si="1"/>
        <v/>
      </c>
      <c r="O17" s="89"/>
      <c r="P17" s="89"/>
      <c r="Q17" s="182"/>
      <c r="R17" s="145"/>
      <c r="S17" s="221"/>
      <c r="T17" s="76"/>
      <c r="V17" s="185"/>
      <c r="W17" s="235"/>
      <c r="X17" s="235"/>
      <c r="Y17" s="235"/>
      <c r="Z17" s="185"/>
      <c r="AA17" s="235"/>
      <c r="AB17" s="235"/>
      <c r="AC17" s="235"/>
      <c r="AD17" s="238"/>
    </row>
    <row r="18" spans="1:30" ht="45" customHeight="1">
      <c r="E18" s="155"/>
      <c r="F18" s="311"/>
      <c r="G18" s="313"/>
      <c r="H18" s="169">
        <v>5.2</v>
      </c>
      <c r="I18" s="157" t="s">
        <v>100</v>
      </c>
      <c r="J18" s="159">
        <v>1</v>
      </c>
      <c r="K18" s="51"/>
      <c r="L18" s="88" t="str">
        <f>IF(AND(K18&gt;0,$K$17&lt;&gt;$AL$9),"!","")</f>
        <v/>
      </c>
      <c r="M18" s="89" t="str">
        <f t="shared" si="0"/>
        <v/>
      </c>
      <c r="N18" s="89" t="str">
        <f t="shared" si="1"/>
        <v/>
      </c>
      <c r="O18" s="89"/>
      <c r="P18" s="89"/>
      <c r="Q18" s="182"/>
      <c r="R18" s="145"/>
      <c r="S18" s="221"/>
      <c r="T18" s="76"/>
      <c r="V18" s="185"/>
      <c r="W18" s="235"/>
      <c r="X18" s="235"/>
      <c r="Y18" s="235"/>
      <c r="Z18" s="185"/>
      <c r="AA18" s="235"/>
      <c r="AB18" s="235"/>
      <c r="AC18" s="235"/>
      <c r="AD18" s="238"/>
    </row>
    <row r="19" spans="1:30" ht="45" customHeight="1">
      <c r="E19" s="155"/>
      <c r="F19" s="314" t="s">
        <v>101</v>
      </c>
      <c r="G19" s="317" t="s">
        <v>102</v>
      </c>
      <c r="H19" s="169">
        <v>6.1</v>
      </c>
      <c r="I19" s="157" t="s">
        <v>103</v>
      </c>
      <c r="J19" s="170" t="s">
        <v>82</v>
      </c>
      <c r="K19" s="50"/>
      <c r="L19" s="88"/>
      <c r="M19" s="89" t="str">
        <f t="shared" si="0"/>
        <v/>
      </c>
      <c r="N19" s="89" t="str">
        <f t="shared" si="1"/>
        <v/>
      </c>
      <c r="O19" s="89"/>
      <c r="P19" s="89"/>
      <c r="Q19" s="182"/>
      <c r="R19" s="145"/>
      <c r="S19" s="221"/>
      <c r="T19" s="76"/>
      <c r="V19" s="185"/>
      <c r="W19" s="235"/>
      <c r="X19" s="235"/>
      <c r="Y19" s="235"/>
      <c r="Z19" s="185"/>
      <c r="AA19" s="235"/>
      <c r="AB19" s="235"/>
      <c r="AC19" s="235"/>
      <c r="AD19" s="238"/>
    </row>
    <row r="20" spans="1:30" ht="67.5" customHeight="1">
      <c r="E20" s="155"/>
      <c r="F20" s="315"/>
      <c r="G20" s="318"/>
      <c r="H20" s="169">
        <v>6.2</v>
      </c>
      <c r="I20" s="157" t="s">
        <v>104</v>
      </c>
      <c r="J20" s="171">
        <v>1</v>
      </c>
      <c r="K20" s="52"/>
      <c r="L20" s="88" t="str">
        <f>IF(AND(K20&gt;0,$K$19&lt;&gt;$AL$9),"!","")</f>
        <v/>
      </c>
      <c r="M20" s="89" t="str">
        <f t="shared" si="0"/>
        <v/>
      </c>
      <c r="N20" s="89" t="str">
        <f t="shared" si="1"/>
        <v/>
      </c>
      <c r="O20" s="89"/>
      <c r="P20" s="89"/>
      <c r="Q20" s="182"/>
      <c r="R20" s="145"/>
      <c r="S20" s="221"/>
      <c r="T20" s="76"/>
      <c r="V20" s="185"/>
      <c r="W20" s="235"/>
      <c r="X20" s="235"/>
      <c r="Y20" s="235"/>
      <c r="Z20" s="185"/>
      <c r="AA20" s="235"/>
      <c r="AB20" s="235"/>
      <c r="AC20" s="235"/>
      <c r="AD20" s="238"/>
    </row>
    <row r="21" spans="1:30" ht="128.5" customHeight="1">
      <c r="E21" s="155"/>
      <c r="F21" s="310"/>
      <c r="G21" s="312"/>
      <c r="H21" s="169">
        <v>6.3</v>
      </c>
      <c r="I21" s="157" t="s">
        <v>105</v>
      </c>
      <c r="J21" s="171">
        <v>1</v>
      </c>
      <c r="K21" s="52"/>
      <c r="L21" s="88" t="str">
        <f>IF(AND(K21&gt;0,$K$19&lt;&gt;$AL$9),"!","")</f>
        <v/>
      </c>
      <c r="M21" s="89" t="str">
        <f t="shared" si="0"/>
        <v/>
      </c>
      <c r="N21" s="89" t="str">
        <f t="shared" si="1"/>
        <v/>
      </c>
      <c r="O21" s="89"/>
      <c r="P21" s="89"/>
      <c r="Q21" s="182"/>
      <c r="R21" s="145"/>
      <c r="S21" s="221"/>
      <c r="T21" s="76"/>
      <c r="V21" s="185"/>
      <c r="W21" s="235"/>
      <c r="X21" s="235"/>
      <c r="Y21" s="235"/>
      <c r="Z21" s="185"/>
      <c r="AA21" s="235"/>
      <c r="AB21" s="235"/>
      <c r="AC21" s="235"/>
      <c r="AD21" s="238"/>
    </row>
    <row r="22" spans="1:30" ht="45" customHeight="1">
      <c r="E22" s="155"/>
      <c r="F22" s="320" t="s">
        <v>106</v>
      </c>
      <c r="G22" s="322" t="s">
        <v>107</v>
      </c>
      <c r="H22" s="172" t="s">
        <v>108</v>
      </c>
      <c r="I22" s="173" t="s">
        <v>109</v>
      </c>
      <c r="J22" s="174">
        <f>IF(G22=I22,1,0)</f>
        <v>0</v>
      </c>
      <c r="K22" s="52"/>
      <c r="L22" s="88"/>
      <c r="M22" s="89" t="str">
        <f t="shared" si="0"/>
        <v/>
      </c>
      <c r="N22" s="89" t="str">
        <f>IF(Q22=$AK$11,K22,"")</f>
        <v/>
      </c>
      <c r="O22" s="89"/>
      <c r="P22" s="89"/>
      <c r="Q22" s="182"/>
      <c r="R22" s="145"/>
      <c r="S22" s="221"/>
      <c r="T22" s="76"/>
      <c r="V22" s="185"/>
      <c r="W22" s="235"/>
      <c r="X22" s="235"/>
      <c r="Y22" s="235"/>
      <c r="Z22" s="185"/>
      <c r="AA22" s="235"/>
      <c r="AB22" s="235"/>
      <c r="AC22" s="235"/>
      <c r="AD22" s="238"/>
    </row>
    <row r="23" spans="1:30" ht="107.5" customHeight="1">
      <c r="E23" s="155"/>
      <c r="F23" s="321"/>
      <c r="G23" s="323"/>
      <c r="H23" s="172" t="s">
        <v>110</v>
      </c>
      <c r="I23" s="173" t="s">
        <v>107</v>
      </c>
      <c r="J23" s="174">
        <f>IF(G22=I23,1,0)</f>
        <v>1</v>
      </c>
      <c r="K23" s="52"/>
      <c r="L23" s="88"/>
      <c r="M23" s="89" t="str">
        <f t="shared" si="0"/>
        <v/>
      </c>
      <c r="N23" s="89" t="str">
        <f t="shared" si="1"/>
        <v/>
      </c>
      <c r="O23" s="89"/>
      <c r="P23" s="89"/>
      <c r="Q23" s="182"/>
      <c r="R23" s="145"/>
      <c r="S23" s="222"/>
      <c r="T23" s="76"/>
      <c r="V23" s="185"/>
      <c r="W23" s="235"/>
      <c r="X23" s="235"/>
      <c r="Y23" s="235"/>
      <c r="Z23" s="185"/>
      <c r="AA23" s="235"/>
      <c r="AB23" s="235"/>
      <c r="AC23" s="235"/>
      <c r="AD23" s="238"/>
    </row>
    <row r="24" spans="1:30" ht="37.5" customHeight="1">
      <c r="E24" s="90"/>
      <c r="F24" s="90" t="s">
        <v>36</v>
      </c>
      <c r="G24" s="90"/>
      <c r="H24" s="91"/>
      <c r="I24" s="90"/>
      <c r="J24" s="91">
        <f>SUM(J9:J23)</f>
        <v>13</v>
      </c>
      <c r="K24" s="53">
        <f>SUM(K9:K23)</f>
        <v>0</v>
      </c>
      <c r="L24" s="88"/>
      <c r="M24" s="92">
        <f>SUM(M9:M23)</f>
        <v>0</v>
      </c>
      <c r="N24" s="92">
        <f>SUM(N9:N23)</f>
        <v>0</v>
      </c>
      <c r="O24" s="42"/>
      <c r="P24" s="42"/>
      <c r="Q24" s="42"/>
      <c r="R24" s="75"/>
      <c r="S24" s="105"/>
      <c r="T24" s="76"/>
    </row>
    <row r="25" spans="1:30" ht="45" customHeight="1">
      <c r="E25" s="77"/>
      <c r="F25" s="93"/>
      <c r="G25" s="95"/>
      <c r="H25" s="94"/>
      <c r="I25" s="95"/>
      <c r="J25" s="96"/>
      <c r="K25" s="54"/>
      <c r="L25" s="88"/>
      <c r="M25" s="97"/>
      <c r="R25" s="145"/>
      <c r="T25" s="76"/>
    </row>
    <row r="26" spans="1:30" ht="45" customHeight="1">
      <c r="E26" s="45"/>
      <c r="F26" s="309" t="s">
        <v>111</v>
      </c>
      <c r="G26" s="309"/>
      <c r="H26" s="309"/>
      <c r="I26" s="309"/>
      <c r="J26" s="45">
        <f>23-SUM(C27:C47)</f>
        <v>23</v>
      </c>
      <c r="K26" s="55"/>
      <c r="L26" s="88"/>
      <c r="M26" s="45"/>
      <c r="N26" s="45"/>
      <c r="O26" s="45"/>
      <c r="P26" s="45"/>
      <c r="Q26" s="45"/>
      <c r="R26" s="148"/>
      <c r="S26" s="125"/>
      <c r="T26" s="98"/>
      <c r="V26" s="237"/>
      <c r="W26" s="237"/>
      <c r="X26" s="237"/>
      <c r="Y26" s="237"/>
      <c r="Z26" s="237"/>
      <c r="AA26" s="237"/>
      <c r="AB26" s="237"/>
      <c r="AC26" s="237"/>
      <c r="AD26" s="237"/>
    </row>
    <row r="27" spans="1:30" ht="45" customHeight="1">
      <c r="A27" s="139"/>
      <c r="B27" s="67">
        <v>1</v>
      </c>
      <c r="C27" s="67">
        <f t="shared" ref="C27:C32" si="2">IF(D27=TRUE,B27,0)</f>
        <v>0</v>
      </c>
      <c r="D27" s="71" t="b">
        <v>0</v>
      </c>
      <c r="E27" s="155"/>
      <c r="F27" s="311" t="s">
        <v>112</v>
      </c>
      <c r="G27" s="313" t="s">
        <v>113</v>
      </c>
      <c r="H27" s="165">
        <v>8.1</v>
      </c>
      <c r="I27" s="186" t="s">
        <v>114</v>
      </c>
      <c r="J27" s="165">
        <f t="shared" ref="J27:J32" si="3">IF(OR(D27=FALSE,Q27=$AK$11),B27,0)</f>
        <v>1</v>
      </c>
      <c r="K27" s="56"/>
      <c r="L27" s="88"/>
      <c r="M27" s="89" t="str">
        <f t="shared" ref="M27:M47" si="4">IF(OR(Q27=$AK$9,Q27=$AK$10),K27,"")</f>
        <v/>
      </c>
      <c r="N27" s="89" t="str">
        <f>IF(Q27=$AK$11,K27,"")</f>
        <v/>
      </c>
      <c r="O27" s="89"/>
      <c r="P27" s="89"/>
      <c r="Q27" s="182"/>
      <c r="R27" s="145"/>
      <c r="S27" s="220"/>
      <c r="T27" s="76"/>
      <c r="V27" s="185"/>
      <c r="W27" s="235"/>
      <c r="X27" s="235"/>
      <c r="Y27" s="235"/>
      <c r="Z27" s="185"/>
      <c r="AA27" s="235"/>
      <c r="AB27" s="235"/>
      <c r="AC27" s="235"/>
      <c r="AD27" s="238"/>
    </row>
    <row r="28" spans="1:30" ht="139.5" customHeight="1">
      <c r="A28" s="139"/>
      <c r="B28" s="67">
        <v>2</v>
      </c>
      <c r="C28" s="67">
        <f t="shared" si="2"/>
        <v>0</v>
      </c>
      <c r="D28" s="71" t="b">
        <v>0</v>
      </c>
      <c r="E28" s="155"/>
      <c r="F28" s="311"/>
      <c r="G28" s="313"/>
      <c r="H28" s="169">
        <v>8.1999999999999993</v>
      </c>
      <c r="I28" s="187" t="s">
        <v>115</v>
      </c>
      <c r="J28" s="165">
        <f t="shared" si="3"/>
        <v>2</v>
      </c>
      <c r="K28" s="56"/>
      <c r="L28" s="88"/>
      <c r="M28" s="89" t="str">
        <f t="shared" si="4"/>
        <v/>
      </c>
      <c r="N28" s="89" t="str">
        <f t="shared" ref="N28:N47" si="5">IF(Q28=$AK$11,K28,"")</f>
        <v/>
      </c>
      <c r="O28" s="89"/>
      <c r="P28" s="89"/>
      <c r="Q28" s="182"/>
      <c r="R28" s="145"/>
      <c r="S28" s="221"/>
      <c r="T28" s="76"/>
      <c r="V28" s="185"/>
      <c r="W28" s="235"/>
      <c r="X28" s="235"/>
      <c r="Y28" s="235"/>
      <c r="Z28" s="185"/>
      <c r="AA28" s="235"/>
      <c r="AB28" s="235"/>
      <c r="AC28" s="235"/>
      <c r="AD28" s="238"/>
    </row>
    <row r="29" spans="1:30" ht="67" customHeight="1">
      <c r="A29" s="139"/>
      <c r="B29" s="71">
        <v>1</v>
      </c>
      <c r="C29" s="67">
        <f t="shared" si="2"/>
        <v>0</v>
      </c>
      <c r="D29" s="71" t="b">
        <v>0</v>
      </c>
      <c r="E29" s="155"/>
      <c r="F29" s="311"/>
      <c r="G29" s="313"/>
      <c r="H29" s="169">
        <v>8.3000000000000007</v>
      </c>
      <c r="I29" s="187" t="s">
        <v>116</v>
      </c>
      <c r="J29" s="165">
        <f t="shared" si="3"/>
        <v>1</v>
      </c>
      <c r="K29" s="56"/>
      <c r="L29" s="88"/>
      <c r="M29" s="89" t="str">
        <f t="shared" si="4"/>
        <v/>
      </c>
      <c r="N29" s="89" t="str">
        <f t="shared" si="5"/>
        <v/>
      </c>
      <c r="O29" s="89"/>
      <c r="P29" s="89"/>
      <c r="Q29" s="182"/>
      <c r="R29" s="145"/>
      <c r="S29" s="221"/>
      <c r="T29" s="76"/>
      <c r="V29" s="185"/>
      <c r="W29" s="235"/>
      <c r="X29" s="235"/>
      <c r="Y29" s="235"/>
      <c r="Z29" s="185"/>
      <c r="AA29" s="235"/>
      <c r="AB29" s="235"/>
      <c r="AC29" s="235"/>
      <c r="AD29" s="238"/>
    </row>
    <row r="30" spans="1:30" ht="45" customHeight="1">
      <c r="A30" s="139"/>
      <c r="B30" s="71">
        <v>1</v>
      </c>
      <c r="C30" s="67">
        <f t="shared" si="2"/>
        <v>0</v>
      </c>
      <c r="D30" s="71" t="b">
        <v>0</v>
      </c>
      <c r="E30" s="155"/>
      <c r="F30" s="311" t="s">
        <v>117</v>
      </c>
      <c r="G30" s="313" t="s">
        <v>118</v>
      </c>
      <c r="H30" s="169">
        <v>9.1</v>
      </c>
      <c r="I30" s="187" t="s">
        <v>119</v>
      </c>
      <c r="J30" s="165">
        <f t="shared" si="3"/>
        <v>1</v>
      </c>
      <c r="K30" s="56"/>
      <c r="L30" s="88"/>
      <c r="M30" s="89" t="str">
        <f t="shared" si="4"/>
        <v/>
      </c>
      <c r="N30" s="89" t="str">
        <f t="shared" si="5"/>
        <v/>
      </c>
      <c r="O30" s="89"/>
      <c r="P30" s="89"/>
      <c r="Q30" s="182"/>
      <c r="R30" s="145"/>
      <c r="S30" s="221"/>
      <c r="T30" s="76"/>
      <c r="V30" s="185"/>
      <c r="W30" s="235"/>
      <c r="X30" s="235"/>
      <c r="Y30" s="235"/>
      <c r="Z30" s="185"/>
      <c r="AA30" s="235"/>
      <c r="AB30" s="235"/>
      <c r="AC30" s="235"/>
      <c r="AD30" s="238"/>
    </row>
    <row r="31" spans="1:30" ht="45" customHeight="1">
      <c r="A31" s="139"/>
      <c r="B31" s="71">
        <v>1</v>
      </c>
      <c r="C31" s="67">
        <f t="shared" si="2"/>
        <v>0</v>
      </c>
      <c r="D31" s="71" t="b">
        <v>0</v>
      </c>
      <c r="E31" s="155"/>
      <c r="F31" s="311"/>
      <c r="G31" s="313"/>
      <c r="H31" s="169">
        <v>9.1999999999999993</v>
      </c>
      <c r="I31" s="187" t="s">
        <v>120</v>
      </c>
      <c r="J31" s="165">
        <f t="shared" si="3"/>
        <v>1</v>
      </c>
      <c r="K31" s="56"/>
      <c r="L31" s="88"/>
      <c r="M31" s="89" t="str">
        <f t="shared" si="4"/>
        <v/>
      </c>
      <c r="N31" s="89" t="str">
        <f t="shared" si="5"/>
        <v/>
      </c>
      <c r="O31" s="89"/>
      <c r="P31" s="89"/>
      <c r="Q31" s="182"/>
      <c r="R31" s="145"/>
      <c r="S31" s="221"/>
      <c r="T31" s="76"/>
      <c r="V31" s="185"/>
      <c r="W31" s="235"/>
      <c r="X31" s="235"/>
      <c r="Y31" s="235"/>
      <c r="Z31" s="185"/>
      <c r="AA31" s="235"/>
      <c r="AB31" s="235"/>
      <c r="AC31" s="235"/>
      <c r="AD31" s="238"/>
    </row>
    <row r="32" spans="1:30" ht="45" customHeight="1">
      <c r="A32" s="139"/>
      <c r="B32" s="71">
        <v>1</v>
      </c>
      <c r="C32" s="67">
        <f t="shared" si="2"/>
        <v>0</v>
      </c>
      <c r="D32" s="71" t="b">
        <v>0</v>
      </c>
      <c r="E32" s="155"/>
      <c r="F32" s="311"/>
      <c r="G32" s="313"/>
      <c r="H32" s="169">
        <v>9.3000000000000007</v>
      </c>
      <c r="I32" s="187" t="s">
        <v>121</v>
      </c>
      <c r="J32" s="165">
        <f t="shared" si="3"/>
        <v>1</v>
      </c>
      <c r="K32" s="56"/>
      <c r="L32" s="88"/>
      <c r="M32" s="89" t="str">
        <f t="shared" si="4"/>
        <v/>
      </c>
      <c r="N32" s="89" t="str">
        <f t="shared" si="5"/>
        <v/>
      </c>
      <c r="O32" s="89"/>
      <c r="P32" s="89"/>
      <c r="Q32" s="182"/>
      <c r="R32" s="145"/>
      <c r="S32" s="221"/>
      <c r="T32" s="76"/>
      <c r="V32" s="185"/>
      <c r="W32" s="235"/>
      <c r="X32" s="235"/>
      <c r="Y32" s="235"/>
      <c r="Z32" s="185"/>
      <c r="AA32" s="235"/>
      <c r="AB32" s="235"/>
      <c r="AC32" s="235"/>
      <c r="AD32" s="238"/>
    </row>
    <row r="33" spans="1:30" ht="45" customHeight="1">
      <c r="B33" s="67"/>
      <c r="C33" s="67"/>
      <c r="E33" s="155"/>
      <c r="F33" s="311" t="s">
        <v>122</v>
      </c>
      <c r="G33" s="313" t="s">
        <v>123</v>
      </c>
      <c r="H33" s="169">
        <v>10.1</v>
      </c>
      <c r="I33" s="187" t="s">
        <v>124</v>
      </c>
      <c r="J33" s="170" t="s">
        <v>82</v>
      </c>
      <c r="K33" s="50"/>
      <c r="L33" s="88"/>
      <c r="M33" s="89" t="str">
        <f t="shared" si="4"/>
        <v/>
      </c>
      <c r="N33" s="89" t="str">
        <f t="shared" si="5"/>
        <v/>
      </c>
      <c r="O33" s="89"/>
      <c r="P33" s="89"/>
      <c r="Q33" s="182"/>
      <c r="R33" s="145"/>
      <c r="S33" s="221"/>
      <c r="T33" s="76"/>
      <c r="V33" s="185"/>
      <c r="W33" s="235"/>
      <c r="X33" s="235"/>
      <c r="Y33" s="235"/>
      <c r="Z33" s="185"/>
      <c r="AA33" s="235"/>
      <c r="AB33" s="235"/>
      <c r="AC33" s="235"/>
      <c r="AD33" s="238"/>
    </row>
    <row r="34" spans="1:30" ht="45" customHeight="1">
      <c r="A34" s="139"/>
      <c r="B34" s="67">
        <v>1</v>
      </c>
      <c r="C34" s="67">
        <f>IF(D34=TRUE,B34,0)</f>
        <v>0</v>
      </c>
      <c r="D34" s="71" t="b">
        <v>0</v>
      </c>
      <c r="E34" s="155"/>
      <c r="F34" s="311"/>
      <c r="G34" s="313"/>
      <c r="H34" s="169">
        <v>10.199999999999999</v>
      </c>
      <c r="I34" s="187" t="s">
        <v>125</v>
      </c>
      <c r="J34" s="159">
        <f>IF(OR(D34=FALSE,Q34=$AK$11),B34,0)</f>
        <v>1</v>
      </c>
      <c r="K34" s="56"/>
      <c r="L34" s="88" t="str">
        <f>IF(AND(K34&gt;0,$K$33&lt;&gt;$AL$7),"!","")</f>
        <v/>
      </c>
      <c r="M34" s="89" t="str">
        <f t="shared" si="4"/>
        <v/>
      </c>
      <c r="N34" s="89" t="str">
        <f t="shared" si="5"/>
        <v/>
      </c>
      <c r="O34" s="89"/>
      <c r="P34" s="89"/>
      <c r="Q34" s="182"/>
      <c r="R34" s="145"/>
      <c r="S34" s="221"/>
      <c r="T34" s="76"/>
      <c r="V34" s="185"/>
      <c r="W34" s="235"/>
      <c r="X34" s="235"/>
      <c r="Y34" s="235"/>
      <c r="Z34" s="185"/>
      <c r="AA34" s="235"/>
      <c r="AB34" s="235"/>
      <c r="AC34" s="235"/>
      <c r="AD34" s="238"/>
    </row>
    <row r="35" spans="1:30" ht="45" customHeight="1">
      <c r="A35" s="139"/>
      <c r="B35" s="67">
        <v>1</v>
      </c>
      <c r="C35" s="67">
        <f>IF(D35=TRUE,B35,0)</f>
        <v>0</v>
      </c>
      <c r="D35" s="71" t="b">
        <v>0</v>
      </c>
      <c r="E35" s="155"/>
      <c r="F35" s="311"/>
      <c r="G35" s="313"/>
      <c r="H35" s="169">
        <v>10.3</v>
      </c>
      <c r="I35" s="187" t="s">
        <v>126</v>
      </c>
      <c r="J35" s="159">
        <f t="shared" ref="J35:J36" si="6">IF(OR(D35=FALSE,Q35=$AK$11),B35,0)</f>
        <v>1</v>
      </c>
      <c r="K35" s="56"/>
      <c r="L35" s="88" t="str">
        <f>IF(AND(K35&gt;0,$K$33&lt;&gt;$AL$7),"!","")</f>
        <v/>
      </c>
      <c r="M35" s="89" t="str">
        <f t="shared" si="4"/>
        <v/>
      </c>
      <c r="N35" s="89" t="str">
        <f t="shared" si="5"/>
        <v/>
      </c>
      <c r="O35" s="89"/>
      <c r="P35" s="89"/>
      <c r="Q35" s="182"/>
      <c r="R35" s="145"/>
      <c r="S35" s="221"/>
      <c r="T35" s="76"/>
      <c r="V35" s="185"/>
      <c r="W35" s="235"/>
      <c r="X35" s="235"/>
      <c r="Y35" s="235"/>
      <c r="Z35" s="185"/>
      <c r="AA35" s="235"/>
      <c r="AB35" s="235"/>
      <c r="AC35" s="235"/>
      <c r="AD35" s="238"/>
    </row>
    <row r="36" spans="1:30" ht="130.5" customHeight="1">
      <c r="A36" s="139"/>
      <c r="B36" s="67">
        <v>1</v>
      </c>
      <c r="C36" s="67">
        <f>IF(D36=TRUE,B36,0)</f>
        <v>0</v>
      </c>
      <c r="D36" s="71" t="b">
        <v>0</v>
      </c>
      <c r="E36" s="155"/>
      <c r="F36" s="311"/>
      <c r="G36" s="313"/>
      <c r="H36" s="169">
        <v>10.4</v>
      </c>
      <c r="I36" s="187" t="s">
        <v>127</v>
      </c>
      <c r="J36" s="159">
        <f t="shared" si="6"/>
        <v>1</v>
      </c>
      <c r="K36" s="56"/>
      <c r="L36" s="88" t="str">
        <f>IF(AND(K36&gt;0,$K$33&lt;&gt;$AL$9),"!","")</f>
        <v/>
      </c>
      <c r="M36" s="89" t="str">
        <f t="shared" si="4"/>
        <v/>
      </c>
      <c r="N36" s="89" t="str">
        <f t="shared" si="5"/>
        <v/>
      </c>
      <c r="O36" s="89"/>
      <c r="P36" s="89"/>
      <c r="Q36" s="182"/>
      <c r="R36" s="145"/>
      <c r="S36" s="221"/>
      <c r="T36" s="76"/>
      <c r="V36" s="185"/>
      <c r="W36" s="235"/>
      <c r="X36" s="235"/>
      <c r="Y36" s="235"/>
      <c r="Z36" s="185"/>
      <c r="AA36" s="235"/>
      <c r="AB36" s="235"/>
      <c r="AC36" s="235"/>
      <c r="AD36" s="238"/>
    </row>
    <row r="37" spans="1:30" ht="45" customHeight="1">
      <c r="A37" s="139"/>
      <c r="B37" s="67"/>
      <c r="C37" s="67"/>
      <c r="E37" s="155"/>
      <c r="F37" s="311" t="s">
        <v>128</v>
      </c>
      <c r="G37" s="313" t="s">
        <v>129</v>
      </c>
      <c r="H37" s="169">
        <v>11.1</v>
      </c>
      <c r="I37" s="187" t="s">
        <v>130</v>
      </c>
      <c r="J37" s="170" t="s">
        <v>82</v>
      </c>
      <c r="K37" s="50"/>
      <c r="L37" s="88"/>
      <c r="M37" s="89" t="str">
        <f t="shared" si="4"/>
        <v/>
      </c>
      <c r="N37" s="89" t="str">
        <f t="shared" si="5"/>
        <v/>
      </c>
      <c r="O37" s="89"/>
      <c r="P37" s="89"/>
      <c r="Q37" s="182"/>
      <c r="R37" s="145"/>
      <c r="S37" s="221"/>
      <c r="T37" s="76"/>
      <c r="V37" s="185"/>
      <c r="W37" s="235"/>
      <c r="X37" s="235"/>
      <c r="Y37" s="235"/>
      <c r="Z37" s="185"/>
      <c r="AA37" s="235"/>
      <c r="AB37" s="235"/>
      <c r="AC37" s="235"/>
      <c r="AD37" s="238"/>
    </row>
    <row r="38" spans="1:30" ht="45" customHeight="1">
      <c r="A38" s="139"/>
      <c r="B38" s="67">
        <v>2</v>
      </c>
      <c r="C38" s="67">
        <f t="shared" ref="C38:C44" si="7">IF(D38=TRUE,B38,0)</f>
        <v>0</v>
      </c>
      <c r="D38" s="71" t="b">
        <v>0</v>
      </c>
      <c r="E38" s="155"/>
      <c r="F38" s="311"/>
      <c r="G38" s="313"/>
      <c r="H38" s="169">
        <v>11.2</v>
      </c>
      <c r="I38" s="187" t="s">
        <v>131</v>
      </c>
      <c r="J38" s="159">
        <f>IF(OR(D38=FALSE,Q38=$AK$11),B38,0)</f>
        <v>2</v>
      </c>
      <c r="K38" s="56"/>
      <c r="L38" s="88" t="str">
        <f>IF(AND(K38&gt;0,$K$37&lt;&gt;$AL$9),"!","")</f>
        <v/>
      </c>
      <c r="M38" s="89" t="str">
        <f t="shared" si="4"/>
        <v/>
      </c>
      <c r="N38" s="89" t="str">
        <f>IF(Q38=$AK$11,K38,"")</f>
        <v/>
      </c>
      <c r="O38" s="89"/>
      <c r="P38" s="89"/>
      <c r="Q38" s="182"/>
      <c r="R38" s="145"/>
      <c r="S38" s="221"/>
      <c r="T38" s="76"/>
      <c r="V38" s="185"/>
      <c r="W38" s="235"/>
      <c r="X38" s="235"/>
      <c r="Y38" s="235"/>
      <c r="Z38" s="185"/>
      <c r="AA38" s="235"/>
      <c r="AB38" s="235"/>
      <c r="AC38" s="235"/>
      <c r="AD38" s="238"/>
    </row>
    <row r="39" spans="1:30" ht="45" customHeight="1">
      <c r="A39" s="139"/>
      <c r="B39" s="67">
        <v>1</v>
      </c>
      <c r="C39" s="67">
        <f t="shared" si="7"/>
        <v>0</v>
      </c>
      <c r="D39" s="71" t="b">
        <v>0</v>
      </c>
      <c r="E39" s="155"/>
      <c r="F39" s="311"/>
      <c r="G39" s="313"/>
      <c r="H39" s="169">
        <v>11.3</v>
      </c>
      <c r="I39" s="187" t="s">
        <v>132</v>
      </c>
      <c r="J39" s="159">
        <f>IF(OR(D39=FALSE,Q39=$AK$11),B39,0)</f>
        <v>1</v>
      </c>
      <c r="K39" s="56"/>
      <c r="L39" s="88" t="str">
        <f>IF(AND(K39&gt;0,$K$37&lt;&gt;$AL$9),"!","")</f>
        <v/>
      </c>
      <c r="M39" s="89" t="str">
        <f t="shared" si="4"/>
        <v/>
      </c>
      <c r="N39" s="89" t="str">
        <f t="shared" si="5"/>
        <v/>
      </c>
      <c r="O39" s="89"/>
      <c r="P39" s="89"/>
      <c r="Q39" s="182"/>
      <c r="R39" s="145"/>
      <c r="S39" s="221"/>
      <c r="T39" s="76"/>
      <c r="V39" s="185"/>
      <c r="W39" s="235"/>
      <c r="X39" s="235"/>
      <c r="Y39" s="235"/>
      <c r="Z39" s="185"/>
      <c r="AA39" s="235"/>
      <c r="AB39" s="235"/>
      <c r="AC39" s="235"/>
      <c r="AD39" s="238"/>
    </row>
    <row r="40" spans="1:30" ht="118" customHeight="1">
      <c r="A40" s="139"/>
      <c r="B40" s="67">
        <v>2</v>
      </c>
      <c r="C40" s="67">
        <f t="shared" si="7"/>
        <v>0</v>
      </c>
      <c r="D40" s="71" t="b">
        <v>0</v>
      </c>
      <c r="E40" s="155"/>
      <c r="F40" s="314" t="s">
        <v>133</v>
      </c>
      <c r="G40" s="317" t="s">
        <v>134</v>
      </c>
      <c r="H40" s="169">
        <v>12.1</v>
      </c>
      <c r="I40" s="187" t="s">
        <v>135</v>
      </c>
      <c r="J40" s="159">
        <f t="shared" ref="J40:J43" si="8">IF(OR(D40=FALSE,Q40=$AK$11),B40,0)</f>
        <v>2</v>
      </c>
      <c r="K40" s="56"/>
      <c r="L40" s="88"/>
      <c r="M40" s="89" t="str">
        <f t="shared" si="4"/>
        <v/>
      </c>
      <c r="N40" s="89" t="str">
        <f t="shared" si="5"/>
        <v/>
      </c>
      <c r="O40" s="89"/>
      <c r="P40" s="89"/>
      <c r="Q40" s="182"/>
      <c r="R40" s="145"/>
      <c r="S40" s="221"/>
      <c r="T40" s="76"/>
      <c r="V40" s="185"/>
      <c r="W40" s="235"/>
      <c r="X40" s="235"/>
      <c r="Y40" s="235"/>
      <c r="Z40" s="185"/>
      <c r="AA40" s="235"/>
      <c r="AB40" s="235"/>
      <c r="AC40" s="235"/>
      <c r="AD40" s="238"/>
    </row>
    <row r="41" spans="1:30" ht="225" customHeight="1">
      <c r="A41" s="139"/>
      <c r="B41" s="67">
        <v>2</v>
      </c>
      <c r="C41" s="67">
        <f t="shared" si="7"/>
        <v>0</v>
      </c>
      <c r="D41" s="71" t="b">
        <v>0</v>
      </c>
      <c r="E41" s="155"/>
      <c r="F41" s="315"/>
      <c r="G41" s="318"/>
      <c r="H41" s="169">
        <v>12.2</v>
      </c>
      <c r="I41" s="187" t="s">
        <v>136</v>
      </c>
      <c r="J41" s="159">
        <f t="shared" si="8"/>
        <v>2</v>
      </c>
      <c r="K41" s="56"/>
      <c r="L41" s="88"/>
      <c r="M41" s="89" t="str">
        <f t="shared" si="4"/>
        <v/>
      </c>
      <c r="N41" s="89" t="str">
        <f t="shared" si="5"/>
        <v/>
      </c>
      <c r="O41" s="89"/>
      <c r="P41" s="89"/>
      <c r="Q41" s="182"/>
      <c r="R41" s="145"/>
      <c r="S41" s="221"/>
      <c r="T41" s="76"/>
      <c r="V41" s="185"/>
      <c r="W41" s="235"/>
      <c r="X41" s="235"/>
      <c r="Y41" s="235"/>
      <c r="Z41" s="185"/>
      <c r="AA41" s="235"/>
      <c r="AB41" s="235"/>
      <c r="AC41" s="235"/>
      <c r="AD41" s="238"/>
    </row>
    <row r="42" spans="1:30" ht="45" customHeight="1">
      <c r="A42" s="139"/>
      <c r="B42" s="67">
        <v>2</v>
      </c>
      <c r="C42" s="67">
        <f t="shared" si="7"/>
        <v>0</v>
      </c>
      <c r="D42" s="71" t="b">
        <v>0</v>
      </c>
      <c r="E42" s="155"/>
      <c r="F42" s="316"/>
      <c r="G42" s="319"/>
      <c r="H42" s="169">
        <v>12.3</v>
      </c>
      <c r="I42" s="187" t="s">
        <v>137</v>
      </c>
      <c r="J42" s="159">
        <f t="shared" si="8"/>
        <v>2</v>
      </c>
      <c r="K42" s="56"/>
      <c r="L42" s="88"/>
      <c r="M42" s="89" t="str">
        <f t="shared" si="4"/>
        <v/>
      </c>
      <c r="N42" s="89" t="str">
        <f t="shared" si="5"/>
        <v/>
      </c>
      <c r="O42" s="89"/>
      <c r="P42" s="89"/>
      <c r="Q42" s="182"/>
      <c r="R42" s="145"/>
      <c r="S42" s="221"/>
      <c r="T42" s="76"/>
      <c r="V42" s="185"/>
      <c r="W42" s="235"/>
      <c r="X42" s="235"/>
      <c r="Y42" s="235"/>
      <c r="Z42" s="185"/>
      <c r="AA42" s="235"/>
      <c r="AB42" s="235"/>
      <c r="AC42" s="235"/>
      <c r="AD42" s="238"/>
    </row>
    <row r="43" spans="1:30" ht="45" customHeight="1">
      <c r="B43" s="67">
        <v>1</v>
      </c>
      <c r="C43" s="67">
        <f t="shared" si="7"/>
        <v>0</v>
      </c>
      <c r="D43" s="71" t="b">
        <v>0</v>
      </c>
      <c r="E43" s="155"/>
      <c r="F43" s="311" t="s">
        <v>138</v>
      </c>
      <c r="G43" s="313" t="s">
        <v>139</v>
      </c>
      <c r="H43" s="169">
        <v>13.1</v>
      </c>
      <c r="I43" s="187" t="s">
        <v>138</v>
      </c>
      <c r="J43" s="159">
        <f t="shared" si="8"/>
        <v>1</v>
      </c>
      <c r="K43" s="56"/>
      <c r="L43" s="88"/>
      <c r="M43" s="89" t="str">
        <f t="shared" si="4"/>
        <v/>
      </c>
      <c r="N43" s="89" t="str">
        <f t="shared" si="5"/>
        <v/>
      </c>
      <c r="O43" s="89"/>
      <c r="P43" s="89"/>
      <c r="Q43" s="182"/>
      <c r="R43" s="145"/>
      <c r="S43" s="221"/>
      <c r="T43" s="76"/>
      <c r="V43" s="190"/>
      <c r="W43" s="236"/>
      <c r="X43" s="236"/>
      <c r="Y43" s="236"/>
      <c r="Z43" s="190"/>
      <c r="AA43" s="236"/>
      <c r="AB43" s="236"/>
      <c r="AC43" s="236"/>
      <c r="AD43" s="238"/>
    </row>
    <row r="44" spans="1:30" ht="45" customHeight="1">
      <c r="A44" s="139"/>
      <c r="B44" s="67">
        <v>1</v>
      </c>
      <c r="C44" s="67">
        <f t="shared" si="7"/>
        <v>0</v>
      </c>
      <c r="D44" s="227" t="b">
        <v>0</v>
      </c>
      <c r="E44" s="155"/>
      <c r="F44" s="314"/>
      <c r="G44" s="317"/>
      <c r="H44" s="169">
        <v>13.2</v>
      </c>
      <c r="I44" s="187" t="s">
        <v>140</v>
      </c>
      <c r="J44" s="159">
        <f>IF(OR(D44=FALSE,Q44=$AK$11),B44,0)</f>
        <v>1</v>
      </c>
      <c r="K44" s="56"/>
      <c r="L44" s="88"/>
      <c r="M44" s="89" t="str">
        <f t="shared" si="4"/>
        <v/>
      </c>
      <c r="N44" s="89" t="str">
        <f>IF(Q44=$AK$11,K44,"")</f>
        <v/>
      </c>
      <c r="O44" s="89"/>
      <c r="P44" s="89"/>
      <c r="Q44" s="182"/>
      <c r="R44" s="145"/>
      <c r="S44" s="221"/>
      <c r="T44" s="76"/>
      <c r="V44" s="185"/>
      <c r="W44" s="235"/>
      <c r="X44" s="235"/>
      <c r="Y44" s="235"/>
      <c r="Z44" s="185"/>
      <c r="AA44" s="235"/>
      <c r="AB44" s="235"/>
      <c r="AC44" s="235"/>
      <c r="AD44" s="238"/>
    </row>
    <row r="45" spans="1:30" ht="45" customHeight="1">
      <c r="C45" s="67"/>
      <c r="E45" s="155"/>
      <c r="F45" s="314" t="s">
        <v>141</v>
      </c>
      <c r="G45" s="324" t="s">
        <v>142</v>
      </c>
      <c r="H45" s="172" t="s">
        <v>143</v>
      </c>
      <c r="I45" s="173" t="s">
        <v>144</v>
      </c>
      <c r="J45" s="174">
        <f>IF(G45=I45,1,0)</f>
        <v>0</v>
      </c>
      <c r="K45" s="57"/>
      <c r="L45" s="88"/>
      <c r="M45" s="89" t="str">
        <f t="shared" si="4"/>
        <v/>
      </c>
      <c r="N45" s="89" t="str">
        <f t="shared" si="5"/>
        <v/>
      </c>
      <c r="O45" s="89"/>
      <c r="P45" s="89"/>
      <c r="Q45" s="182"/>
      <c r="R45" s="145"/>
      <c r="S45" s="221"/>
      <c r="T45" s="76"/>
      <c r="V45" s="185"/>
      <c r="W45" s="235"/>
      <c r="X45" s="235"/>
      <c r="Y45" s="235"/>
      <c r="Z45" s="185"/>
      <c r="AA45" s="235"/>
      <c r="AB45" s="235"/>
      <c r="AC45" s="235"/>
      <c r="AD45" s="238"/>
    </row>
    <row r="46" spans="1:30" ht="45" customHeight="1">
      <c r="C46" s="67"/>
      <c r="E46" s="155"/>
      <c r="F46" s="316"/>
      <c r="G46" s="325"/>
      <c r="H46" s="172" t="s">
        <v>145</v>
      </c>
      <c r="I46" s="173" t="s">
        <v>142</v>
      </c>
      <c r="J46" s="174">
        <f>IF(G45=I46,1,0)</f>
        <v>1</v>
      </c>
      <c r="K46" s="56"/>
      <c r="L46" s="88"/>
      <c r="M46" s="89" t="str">
        <f t="shared" si="4"/>
        <v/>
      </c>
      <c r="N46" s="89" t="str">
        <f t="shared" si="5"/>
        <v/>
      </c>
      <c r="O46" s="89"/>
      <c r="P46" s="89"/>
      <c r="Q46" s="182"/>
      <c r="R46" s="145"/>
      <c r="S46" s="221"/>
      <c r="T46" s="76"/>
      <c r="V46" s="185"/>
      <c r="W46" s="235"/>
      <c r="X46" s="235"/>
      <c r="Y46" s="235"/>
      <c r="Z46" s="185"/>
      <c r="AA46" s="235"/>
      <c r="AB46" s="235"/>
      <c r="AC46" s="235"/>
      <c r="AD46" s="238"/>
    </row>
    <row r="47" spans="1:30" ht="80.5" customHeight="1">
      <c r="C47" s="67"/>
      <c r="E47" s="155"/>
      <c r="F47" s="156" t="s">
        <v>146</v>
      </c>
      <c r="G47" s="180" t="s">
        <v>147</v>
      </c>
      <c r="H47" s="188">
        <v>15</v>
      </c>
      <c r="I47" s="173" t="s">
        <v>148</v>
      </c>
      <c r="J47" s="189">
        <v>1</v>
      </c>
      <c r="K47" s="56"/>
      <c r="L47" s="88"/>
      <c r="M47" s="89" t="str">
        <f t="shared" si="4"/>
        <v/>
      </c>
      <c r="N47" s="89" t="str">
        <f t="shared" si="5"/>
        <v/>
      </c>
      <c r="O47" s="89"/>
      <c r="P47" s="89"/>
      <c r="Q47" s="182"/>
      <c r="R47" s="145"/>
      <c r="S47" s="221"/>
      <c r="T47" s="76"/>
      <c r="V47" s="185"/>
      <c r="W47" s="235"/>
      <c r="X47" s="235"/>
      <c r="Y47" s="235"/>
      <c r="Z47" s="185"/>
      <c r="AA47" s="235"/>
      <c r="AB47" s="235"/>
      <c r="AC47" s="235"/>
      <c r="AD47" s="238"/>
    </row>
    <row r="48" spans="1:30" ht="45" customHeight="1">
      <c r="C48" s="67"/>
      <c r="E48" s="90"/>
      <c r="F48" s="90" t="s">
        <v>36</v>
      </c>
      <c r="G48" s="90"/>
      <c r="H48" s="91"/>
      <c r="I48" s="90"/>
      <c r="J48" s="91">
        <f>SUM(J27:J47)</f>
        <v>23</v>
      </c>
      <c r="K48" s="53">
        <f>SUM(K27:K47)</f>
        <v>0</v>
      </c>
      <c r="L48" s="88"/>
      <c r="M48" s="92">
        <f t="shared" ref="M48:N48" si="9">SUM(M27:M47)</f>
        <v>0</v>
      </c>
      <c r="N48" s="92">
        <f t="shared" si="9"/>
        <v>0</v>
      </c>
      <c r="O48" s="42"/>
      <c r="P48" s="42"/>
      <c r="R48" s="145"/>
      <c r="S48" s="149"/>
      <c r="T48" s="76"/>
    </row>
    <row r="49" spans="1:32" ht="45" customHeight="1">
      <c r="C49" s="67"/>
      <c r="F49" s="13"/>
      <c r="G49" s="13"/>
      <c r="H49" s="73"/>
      <c r="I49" s="13"/>
      <c r="J49" s="73"/>
      <c r="K49" s="59"/>
      <c r="L49" s="99"/>
      <c r="M49" s="73"/>
      <c r="N49" s="73"/>
      <c r="O49" s="73"/>
      <c r="P49" s="73"/>
      <c r="Q49" s="73"/>
      <c r="R49" s="145"/>
      <c r="S49" s="149"/>
      <c r="T49" s="76"/>
    </row>
    <row r="50" spans="1:32" ht="45" customHeight="1">
      <c r="C50" s="67"/>
      <c r="E50" s="28"/>
      <c r="F50" s="309" t="s">
        <v>149</v>
      </c>
      <c r="G50" s="309"/>
      <c r="H50" s="309"/>
      <c r="I50" s="309"/>
      <c r="J50" s="28">
        <f>SUM(20)</f>
        <v>20</v>
      </c>
      <c r="K50" s="55"/>
      <c r="L50" s="100"/>
      <c r="M50" s="38"/>
      <c r="N50" s="38"/>
      <c r="O50" s="38"/>
      <c r="P50" s="38"/>
      <c r="Q50" s="38"/>
      <c r="R50" s="150"/>
      <c r="S50" s="38"/>
      <c r="T50" s="101"/>
      <c r="V50" s="176"/>
      <c r="W50" s="176"/>
      <c r="X50" s="176"/>
      <c r="Y50" s="176"/>
      <c r="Z50" s="176"/>
      <c r="AA50" s="176"/>
      <c r="AB50" s="176"/>
      <c r="AC50" s="176"/>
      <c r="AD50" s="176"/>
    </row>
    <row r="51" spans="1:32" ht="79.25" customHeight="1">
      <c r="C51" s="67"/>
      <c r="E51" s="155"/>
      <c r="F51" s="315" t="s">
        <v>150</v>
      </c>
      <c r="G51" s="180" t="s">
        <v>151</v>
      </c>
      <c r="H51" s="187">
        <v>16.100000000000001</v>
      </c>
      <c r="I51" s="187" t="s">
        <v>250</v>
      </c>
      <c r="J51" s="170" t="s">
        <v>152</v>
      </c>
      <c r="K51" s="50"/>
      <c r="L51" s="102"/>
      <c r="M51" s="89" t="str">
        <f>IF(OR(Q51=$AK$9,Q51=$AK$10),K51,"")</f>
        <v/>
      </c>
      <c r="N51" s="89" t="str">
        <f>IF(Q51=$AK$11,K51,"")</f>
        <v/>
      </c>
      <c r="O51" s="89"/>
      <c r="P51" s="89"/>
      <c r="Q51" s="182"/>
      <c r="R51" s="151"/>
      <c r="S51" s="220"/>
      <c r="T51" s="76"/>
      <c r="V51" s="185"/>
      <c r="W51" s="185"/>
      <c r="X51" s="185"/>
      <c r="Y51" s="185"/>
      <c r="Z51" s="185"/>
      <c r="AA51" s="235"/>
      <c r="AB51" s="235"/>
      <c r="AC51" s="235"/>
      <c r="AD51" s="238"/>
      <c r="AF51"/>
    </row>
    <row r="52" spans="1:32" ht="176.5" customHeight="1">
      <c r="B52" s="245">
        <v>14</v>
      </c>
      <c r="C52" s="67">
        <v>5</v>
      </c>
      <c r="D52" s="71" t="b">
        <v>0</v>
      </c>
      <c r="E52" s="246"/>
      <c r="F52" s="315"/>
      <c r="G52" s="331" t="s">
        <v>251</v>
      </c>
      <c r="H52" s="187" t="s">
        <v>248</v>
      </c>
      <c r="I52" s="157" t="s">
        <v>252</v>
      </c>
      <c r="J52" s="170">
        <f>IF(OR(D52=FALSE),B52,B52-C52)</f>
        <v>14</v>
      </c>
      <c r="K52" s="224"/>
      <c r="L52" s="102"/>
      <c r="M52" s="89" t="str">
        <f>IF(OR(Q52=$AK$9,Q52=$AK$10),K52,"")</f>
        <v/>
      </c>
      <c r="N52" s="89" t="str">
        <f>IF(Q52=$AK$11,K52,"")</f>
        <v/>
      </c>
      <c r="O52" s="89"/>
      <c r="P52" s="89"/>
      <c r="Q52" s="182"/>
      <c r="R52" s="151"/>
      <c r="S52" s="220"/>
      <c r="T52" s="76"/>
      <c r="V52" s="185"/>
      <c r="W52" s="185"/>
      <c r="X52" s="185"/>
      <c r="Y52" s="185"/>
      <c r="Z52" s="185"/>
      <c r="AA52" s="235"/>
      <c r="AB52" s="235"/>
      <c r="AC52" s="235"/>
      <c r="AD52" s="238"/>
      <c r="AE52" s="77" t="s">
        <v>252</v>
      </c>
      <c r="AF52"/>
    </row>
    <row r="53" spans="1:32" ht="45" customHeight="1">
      <c r="E53" s="155"/>
      <c r="F53" s="315"/>
      <c r="G53" s="331"/>
      <c r="H53" s="187" t="s">
        <v>249</v>
      </c>
      <c r="I53" s="157" t="s">
        <v>251</v>
      </c>
      <c r="J53" s="170">
        <f>IF(G52=I53,20,0)</f>
        <v>20</v>
      </c>
      <c r="K53" s="224"/>
      <c r="L53" s="102"/>
      <c r="M53" s="89" t="str">
        <f t="shared" ref="M52:M53" si="10">IF(OR(Q53=$AK$9,Q53=$AK$10),K53,"")</f>
        <v/>
      </c>
      <c r="N53" s="89" t="str">
        <f t="shared" ref="N52:N53" si="11">IF(Q53=$AK$11,K53,"")</f>
        <v/>
      </c>
      <c r="O53" s="89"/>
      <c r="P53" s="89"/>
      <c r="Q53" s="182"/>
      <c r="R53" s="151"/>
      <c r="S53" s="221"/>
      <c r="T53" s="76"/>
      <c r="V53" s="185"/>
      <c r="W53" s="185"/>
      <c r="X53" s="185"/>
      <c r="Y53" s="185"/>
      <c r="Z53" s="185"/>
      <c r="AA53" s="235"/>
      <c r="AB53" s="235"/>
      <c r="AC53" s="235"/>
      <c r="AD53" s="238"/>
      <c r="AE53" s="77" t="s">
        <v>251</v>
      </c>
      <c r="AF53"/>
    </row>
    <row r="54" spans="1:32" ht="45" customHeight="1">
      <c r="E54" s="90"/>
      <c r="F54" s="90" t="s">
        <v>36</v>
      </c>
      <c r="G54" s="90"/>
      <c r="H54" s="91"/>
      <c r="I54" s="90"/>
      <c r="J54" s="219">
        <f>IF(OR(G52=I52),SUM(J52),SUM(J53))</f>
        <v>20</v>
      </c>
      <c r="K54" s="219">
        <f>SUM(K51:K53)</f>
        <v>0</v>
      </c>
      <c r="L54" s="87"/>
      <c r="M54" s="92">
        <f>SUM(M51:M53)</f>
        <v>0</v>
      </c>
      <c r="N54" s="92">
        <f>SUM(N51:N53)</f>
        <v>0</v>
      </c>
      <c r="O54" s="42"/>
      <c r="P54" s="42"/>
      <c r="R54" s="145"/>
      <c r="S54" s="149"/>
      <c r="T54" s="76"/>
    </row>
    <row r="55" spans="1:32" ht="45" customHeight="1">
      <c r="K55" s="59"/>
      <c r="L55" s="103"/>
      <c r="T55" s="76"/>
      <c r="W55" s="36"/>
    </row>
    <row r="56" spans="1:32" ht="45" customHeight="1">
      <c r="E56" s="124"/>
      <c r="F56" s="124" t="s">
        <v>153</v>
      </c>
      <c r="G56" s="29"/>
      <c r="H56" s="30"/>
      <c r="I56" s="29"/>
      <c r="J56" s="28">
        <f>10-SUM(D57:D61)</f>
        <v>10</v>
      </c>
      <c r="K56" s="55"/>
      <c r="L56" s="102"/>
      <c r="M56" s="45"/>
      <c r="N56" s="45"/>
      <c r="O56" s="45"/>
      <c r="P56" s="45"/>
      <c r="Q56" s="45"/>
      <c r="R56" s="145"/>
      <c r="S56" s="125"/>
      <c r="T56" s="101"/>
      <c r="V56" s="177"/>
      <c r="W56" s="177"/>
      <c r="X56" s="176"/>
      <c r="Y56" s="176"/>
      <c r="Z56" s="176"/>
      <c r="AA56" s="176"/>
      <c r="AB56" s="176"/>
      <c r="AC56" s="176"/>
      <c r="AD56" s="176"/>
      <c r="AF56" s="37" t="s">
        <v>154</v>
      </c>
    </row>
    <row r="57" spans="1:32" ht="45" customHeight="1">
      <c r="E57" s="155"/>
      <c r="F57" s="328" t="s">
        <v>155</v>
      </c>
      <c r="G57" s="326" t="s">
        <v>156</v>
      </c>
      <c r="H57" s="187" t="s">
        <v>157</v>
      </c>
      <c r="I57" s="187" t="s">
        <v>158</v>
      </c>
      <c r="J57" s="228">
        <f>IF($G$57=$AE$58,10,0)</f>
        <v>0</v>
      </c>
      <c r="K57" s="58"/>
      <c r="L57" s="102"/>
      <c r="M57" s="89" t="str">
        <f>IF(OR(Q57=$AK$9,Q57=$AK$10),K57,"")</f>
        <v/>
      </c>
      <c r="N57" s="89" t="str">
        <f>IF(Q57=$AK$11,K57,"")</f>
        <v/>
      </c>
      <c r="O57" s="45"/>
      <c r="P57" s="45"/>
      <c r="Q57" s="182"/>
      <c r="R57" s="145"/>
      <c r="S57" s="221"/>
      <c r="T57" s="101"/>
      <c r="V57" s="185"/>
      <c r="W57" s="185"/>
      <c r="X57" s="185"/>
      <c r="Y57" s="185"/>
      <c r="Z57" s="185"/>
      <c r="AA57" s="235"/>
      <c r="AB57" s="235"/>
      <c r="AC57" s="235"/>
      <c r="AD57" s="238"/>
      <c r="AF57" s="37"/>
    </row>
    <row r="58" spans="1:32" ht="45" customHeight="1">
      <c r="E58" s="155"/>
      <c r="F58" s="329"/>
      <c r="G58" s="327"/>
      <c r="H58" s="187" t="s">
        <v>159</v>
      </c>
      <c r="I58" s="192" t="s">
        <v>160</v>
      </c>
      <c r="J58" s="159">
        <f>IF($G$57=AE59,4,0)</f>
        <v>4</v>
      </c>
      <c r="K58" s="58"/>
      <c r="L58" s="102"/>
      <c r="M58" s="89" t="str">
        <f t="shared" ref="M58:M61" si="12">IF(OR(Q58=$AK$9,Q58=$AK$10),K58,"")</f>
        <v/>
      </c>
      <c r="N58" s="89" t="str">
        <f t="shared" ref="N58:N61" si="13">IF(Q58=$AK$11,K58,"")</f>
        <v/>
      </c>
      <c r="O58" s="89"/>
      <c r="P58" s="89"/>
      <c r="Q58" s="182"/>
      <c r="R58" s="145"/>
      <c r="S58" s="221"/>
      <c r="V58" s="185"/>
      <c r="W58" s="185"/>
      <c r="X58" s="185"/>
      <c r="Y58" s="185"/>
      <c r="Z58" s="185"/>
      <c r="AA58" s="235"/>
      <c r="AB58" s="235"/>
      <c r="AC58" s="235"/>
      <c r="AD58" s="238"/>
      <c r="AE58" s="77" t="s">
        <v>161</v>
      </c>
      <c r="AF58" s="36" t="s">
        <v>160</v>
      </c>
    </row>
    <row r="59" spans="1:32" ht="45" customHeight="1">
      <c r="A59" s="139"/>
      <c r="C59" s="71">
        <f>IF(D59=TRUE,B59,0)</f>
        <v>0</v>
      </c>
      <c r="D59" s="71" t="b">
        <v>0</v>
      </c>
      <c r="E59" s="155"/>
      <c r="F59" s="329"/>
      <c r="G59" s="327"/>
      <c r="H59" s="187" t="s">
        <v>162</v>
      </c>
      <c r="I59" s="191" t="s">
        <v>163</v>
      </c>
      <c r="J59" s="168">
        <f>IF(AND(G$57=$AE$59,OR(D59=FALSE,AND(D59=TRUE,Q59=$AK$11))),1,0)</f>
        <v>1</v>
      </c>
      <c r="K59" s="58"/>
      <c r="L59" s="102"/>
      <c r="M59" s="89" t="str">
        <f t="shared" si="12"/>
        <v/>
      </c>
      <c r="N59" s="89" t="str">
        <f t="shared" si="13"/>
        <v/>
      </c>
      <c r="O59" s="89"/>
      <c r="P59" s="89"/>
      <c r="Q59" s="182"/>
      <c r="R59" s="145"/>
      <c r="S59" s="221"/>
      <c r="T59" s="76"/>
      <c r="V59" s="185"/>
      <c r="W59" s="185"/>
      <c r="X59" s="185"/>
      <c r="Y59" s="185"/>
      <c r="Z59" s="185"/>
      <c r="AA59" s="235"/>
      <c r="AB59" s="235"/>
      <c r="AC59" s="235"/>
      <c r="AD59" s="238"/>
      <c r="AE59" s="77" t="s">
        <v>156</v>
      </c>
    </row>
    <row r="60" spans="1:32" ht="45" customHeight="1">
      <c r="E60" s="155"/>
      <c r="F60" s="329"/>
      <c r="G60" s="327"/>
      <c r="H60" s="187" t="s">
        <v>164</v>
      </c>
      <c r="I60" s="187" t="s">
        <v>165</v>
      </c>
      <c r="J60" s="159">
        <f>IF($G$57=AE59,1,0)</f>
        <v>1</v>
      </c>
      <c r="K60" s="58"/>
      <c r="L60" s="102"/>
      <c r="M60" s="89" t="str">
        <f t="shared" si="12"/>
        <v/>
      </c>
      <c r="N60" s="89" t="str">
        <f t="shared" si="13"/>
        <v/>
      </c>
      <c r="O60" s="89"/>
      <c r="P60" s="89"/>
      <c r="Q60" s="182"/>
      <c r="R60" s="145"/>
      <c r="S60" s="221"/>
      <c r="T60" s="76"/>
      <c r="V60" s="185"/>
      <c r="W60" s="185"/>
      <c r="X60" s="185"/>
      <c r="Y60" s="185"/>
      <c r="Z60" s="185"/>
      <c r="AA60" s="235"/>
      <c r="AB60" s="235"/>
      <c r="AC60" s="235"/>
      <c r="AD60" s="238"/>
    </row>
    <row r="61" spans="1:32" ht="45" customHeight="1">
      <c r="E61" s="155"/>
      <c r="F61" s="330"/>
      <c r="G61" s="325"/>
      <c r="H61" s="187" t="s">
        <v>166</v>
      </c>
      <c r="I61" s="187" t="s">
        <v>167</v>
      </c>
      <c r="J61" s="159">
        <f>IF($G$57=AE59,1,0)</f>
        <v>1</v>
      </c>
      <c r="K61" s="58"/>
      <c r="L61" s="102"/>
      <c r="M61" s="89" t="str">
        <f t="shared" si="12"/>
        <v/>
      </c>
      <c r="N61" s="89" t="str">
        <f t="shared" si="13"/>
        <v/>
      </c>
      <c r="O61" s="89"/>
      <c r="P61" s="89"/>
      <c r="Q61" s="182"/>
      <c r="R61" s="145"/>
      <c r="S61" s="221"/>
      <c r="T61" s="76"/>
      <c r="V61" s="185"/>
      <c r="W61" s="185"/>
      <c r="X61" s="185"/>
      <c r="Y61" s="185"/>
      <c r="Z61" s="185"/>
      <c r="AA61" s="235"/>
      <c r="AB61" s="235"/>
      <c r="AC61" s="235"/>
      <c r="AD61" s="238"/>
    </row>
    <row r="62" spans="1:32" ht="45" customHeight="1">
      <c r="E62" s="90"/>
      <c r="F62" s="90" t="s">
        <v>36</v>
      </c>
      <c r="G62" s="90"/>
      <c r="H62" s="91"/>
      <c r="I62" s="90"/>
      <c r="J62" s="91">
        <f>SUM(J57:J61)</f>
        <v>7</v>
      </c>
      <c r="K62" s="53">
        <f>SUM(K57:K61)</f>
        <v>0</v>
      </c>
      <c r="L62" s="87"/>
      <c r="M62" s="92">
        <f>SUM(M57:M61)</f>
        <v>0</v>
      </c>
      <c r="N62" s="92">
        <f>SUM(N57:N61)</f>
        <v>0</v>
      </c>
      <c r="O62" s="42"/>
      <c r="P62" s="42"/>
      <c r="R62" s="145"/>
      <c r="S62" s="149"/>
      <c r="T62" s="76"/>
      <c r="W62" s="36"/>
    </row>
    <row r="63" spans="1:32" ht="45" customHeight="1">
      <c r="K63" s="59"/>
      <c r="L63" s="103"/>
      <c r="W63" s="36"/>
    </row>
    <row r="64" spans="1:32" ht="45" customHeight="1">
      <c r="E64" s="124"/>
      <c r="F64" s="124" t="s">
        <v>168</v>
      </c>
      <c r="G64" s="29"/>
      <c r="H64" s="30"/>
      <c r="I64" s="29"/>
      <c r="J64" s="28">
        <f>5-SUM(A65:A69)</f>
        <v>5</v>
      </c>
      <c r="K64" s="55"/>
      <c r="L64" s="87"/>
      <c r="M64" s="45"/>
      <c r="N64" s="45"/>
      <c r="O64" s="45"/>
      <c r="P64" s="45"/>
      <c r="Q64" s="45"/>
      <c r="R64" s="145"/>
      <c r="S64" s="125"/>
      <c r="T64" s="101"/>
      <c r="V64" s="177"/>
      <c r="W64" s="177"/>
      <c r="X64" s="176"/>
      <c r="Y64" s="176"/>
      <c r="Z64" s="176"/>
      <c r="AA64" s="176"/>
      <c r="AB64" s="176"/>
      <c r="AC64" s="176"/>
      <c r="AD64" s="176"/>
    </row>
    <row r="65" spans="1:32" ht="45" customHeight="1">
      <c r="E65" s="155"/>
      <c r="F65" s="310" t="s">
        <v>169</v>
      </c>
      <c r="G65" s="326" t="s">
        <v>174</v>
      </c>
      <c r="H65" s="207" t="s">
        <v>171</v>
      </c>
      <c r="I65" s="208" t="s">
        <v>170</v>
      </c>
      <c r="J65" s="209">
        <f>IF($G$65=AF65,5,0)</f>
        <v>0</v>
      </c>
      <c r="K65" s="58"/>
      <c r="L65" s="102"/>
      <c r="M65" s="89" t="str">
        <f>IF(OR(Q65=$AK$9,Q65=$AK$10),K65,"")</f>
        <v/>
      </c>
      <c r="N65" s="89" t="str">
        <f>IF(Q65=$AK$11,K65,"")</f>
        <v/>
      </c>
      <c r="O65" s="89"/>
      <c r="P65" s="89"/>
      <c r="Q65" s="182"/>
      <c r="R65" s="151"/>
      <c r="S65" s="220"/>
      <c r="T65" s="76"/>
      <c r="V65" s="185"/>
      <c r="W65" s="185"/>
      <c r="X65" s="185"/>
      <c r="Y65" s="185"/>
      <c r="Z65" s="185"/>
      <c r="AA65" s="235"/>
      <c r="AB65" s="235"/>
      <c r="AC65" s="235"/>
      <c r="AD65" s="238"/>
      <c r="AF65" s="37" t="s">
        <v>170</v>
      </c>
    </row>
    <row r="66" spans="1:32" ht="45" customHeight="1">
      <c r="A66" s="140"/>
      <c r="B66" s="66"/>
      <c r="C66" s="66">
        <f>IF(AND(D66=TRUE,$G$65=$AF$66),1,0)</f>
        <v>0</v>
      </c>
      <c r="D66" s="71" t="b">
        <v>0</v>
      </c>
      <c r="E66" s="155"/>
      <c r="F66" s="311"/>
      <c r="G66" s="327"/>
      <c r="H66" s="207" t="s">
        <v>172</v>
      </c>
      <c r="I66" s="210" t="s">
        <v>173</v>
      </c>
      <c r="J66" s="211">
        <f>IF(AND($G$65=$AF$66,OR(D66=FALSE,AND(D66=TRUE,Q66=$AK$11))),1,0)</f>
        <v>1</v>
      </c>
      <c r="K66" s="58"/>
      <c r="L66" s="102"/>
      <c r="M66" s="89" t="str">
        <f t="shared" ref="M66:M69" si="14">IF(OR(Q66=$AK$9,Q66=$AK$10),K66,"")</f>
        <v/>
      </c>
      <c r="N66" s="89" t="str">
        <f t="shared" ref="N66:N69" si="15">IF(Q66=$AK$11,K66,"")</f>
        <v/>
      </c>
      <c r="O66" s="89"/>
      <c r="P66" s="89"/>
      <c r="Q66" s="182"/>
      <c r="R66" s="151"/>
      <c r="S66" s="221"/>
      <c r="T66" s="76"/>
      <c r="V66" s="185"/>
      <c r="W66" s="185"/>
      <c r="X66" s="185"/>
      <c r="Y66" s="185"/>
      <c r="Z66" s="185"/>
      <c r="AA66" s="235"/>
      <c r="AB66" s="235"/>
      <c r="AC66" s="235"/>
      <c r="AD66" s="238"/>
      <c r="AF66" s="37" t="s">
        <v>174</v>
      </c>
    </row>
    <row r="67" spans="1:32" ht="45" customHeight="1">
      <c r="A67" s="140"/>
      <c r="C67" s="66">
        <f>IF(AND(D67=TRUE,$G$65=$AF$66),1,0)</f>
        <v>0</v>
      </c>
      <c r="D67" s="71" t="b">
        <v>0</v>
      </c>
      <c r="E67" s="155"/>
      <c r="F67" s="311"/>
      <c r="G67" s="327"/>
      <c r="H67" s="207" t="s">
        <v>175</v>
      </c>
      <c r="I67" s="210" t="s">
        <v>176</v>
      </c>
      <c r="J67" s="211">
        <f>IF(AND($G$65=$AF$66,OR(D67=FALSE,AND(D67=TRUE,Q67=$AK$11))),1,0)</f>
        <v>1</v>
      </c>
      <c r="K67" s="58"/>
      <c r="L67" s="102"/>
      <c r="M67" s="89" t="str">
        <f t="shared" si="14"/>
        <v/>
      </c>
      <c r="N67" s="89" t="str">
        <f t="shared" si="15"/>
        <v/>
      </c>
      <c r="O67" s="89"/>
      <c r="P67" s="89"/>
      <c r="Q67" s="182"/>
      <c r="R67" s="151"/>
      <c r="S67" s="221"/>
      <c r="T67" s="76"/>
      <c r="V67" s="193"/>
      <c r="W67" s="193"/>
      <c r="X67" s="185"/>
      <c r="Y67" s="185"/>
      <c r="Z67" s="185"/>
      <c r="AA67" s="235"/>
      <c r="AB67" s="235"/>
      <c r="AC67" s="235"/>
      <c r="AD67" s="238"/>
    </row>
    <row r="68" spans="1:32" ht="45" customHeight="1">
      <c r="A68" s="140"/>
      <c r="B68" s="71">
        <v>1</v>
      </c>
      <c r="C68" s="66">
        <f>IF(AND(D68=TRUE,$G$65=$AF$66),1,0)</f>
        <v>0</v>
      </c>
      <c r="D68" s="71" t="b">
        <v>0</v>
      </c>
      <c r="E68" s="155"/>
      <c r="F68" s="311"/>
      <c r="G68" s="327"/>
      <c r="H68" s="207" t="s">
        <v>177</v>
      </c>
      <c r="I68" s="210" t="s">
        <v>178</v>
      </c>
      <c r="J68" s="211">
        <f>IF(AND($G$65=$AF$66,OR(D68=FALSE,AND(D68=TRUE,Q68=$AK$11))),1,0)</f>
        <v>1</v>
      </c>
      <c r="K68" s="58"/>
      <c r="L68" s="102"/>
      <c r="M68" s="89" t="str">
        <f t="shared" si="14"/>
        <v/>
      </c>
      <c r="N68" s="89" t="str">
        <f t="shared" si="15"/>
        <v/>
      </c>
      <c r="O68" s="89"/>
      <c r="P68" s="89"/>
      <c r="Q68" s="182"/>
      <c r="R68" s="151"/>
      <c r="S68" s="221"/>
      <c r="T68" s="76"/>
      <c r="V68" s="185"/>
      <c r="W68" s="185"/>
      <c r="X68" s="185"/>
      <c r="Y68" s="185"/>
      <c r="Z68" s="185"/>
      <c r="AA68" s="235"/>
      <c r="AB68" s="235"/>
      <c r="AC68" s="235"/>
      <c r="AD68" s="238"/>
    </row>
    <row r="69" spans="1:32" ht="45" customHeight="1">
      <c r="E69" s="155"/>
      <c r="F69" s="311"/>
      <c r="G69" s="325"/>
      <c r="H69" s="207" t="s">
        <v>179</v>
      </c>
      <c r="I69" s="210" t="s">
        <v>180</v>
      </c>
      <c r="J69" s="211">
        <f>IF($G$65=AF66,2,0)</f>
        <v>2</v>
      </c>
      <c r="K69" s="58"/>
      <c r="L69" s="102"/>
      <c r="M69" s="89" t="str">
        <f t="shared" si="14"/>
        <v/>
      </c>
      <c r="N69" s="89" t="str">
        <f t="shared" si="15"/>
        <v/>
      </c>
      <c r="O69" s="89"/>
      <c r="P69" s="89"/>
      <c r="Q69" s="182"/>
      <c r="R69" s="151"/>
      <c r="S69" s="221"/>
      <c r="T69" s="76"/>
      <c r="V69" s="185"/>
      <c r="W69" s="185"/>
      <c r="X69" s="185"/>
      <c r="Y69" s="185"/>
      <c r="Z69" s="185"/>
      <c r="AA69" s="235"/>
      <c r="AB69" s="235"/>
      <c r="AC69" s="235"/>
      <c r="AD69" s="238"/>
    </row>
    <row r="70" spans="1:32" ht="45" customHeight="1">
      <c r="E70" s="90"/>
      <c r="F70" s="90" t="s">
        <v>36</v>
      </c>
      <c r="G70" s="90"/>
      <c r="H70" s="91"/>
      <c r="I70" s="90"/>
      <c r="J70" s="91">
        <f>SUM(J65:J69)</f>
        <v>5</v>
      </c>
      <c r="K70" s="53">
        <f>SUM(K65:K69)</f>
        <v>0</v>
      </c>
      <c r="L70" s="87"/>
      <c r="M70" s="92">
        <f t="shared" ref="M70:N70" si="16">SUM(M65:M69)</f>
        <v>0</v>
      </c>
      <c r="N70" s="92">
        <f t="shared" si="16"/>
        <v>0</v>
      </c>
      <c r="O70" s="42"/>
      <c r="P70" s="42"/>
      <c r="R70" s="145"/>
      <c r="S70" s="149"/>
      <c r="T70" s="76"/>
    </row>
    <row r="71" spans="1:32" ht="45" customHeight="1">
      <c r="K71" s="59"/>
      <c r="L71" s="103"/>
    </row>
    <row r="72" spans="1:32" ht="45" customHeight="1">
      <c r="E72" s="124"/>
      <c r="F72" s="124" t="s">
        <v>181</v>
      </c>
      <c r="G72" s="212"/>
      <c r="H72" s="28"/>
      <c r="I72" s="29"/>
      <c r="J72" s="28">
        <f>24-SUM(A73:A80)</f>
        <v>24</v>
      </c>
      <c r="K72" s="55"/>
      <c r="L72" s="87"/>
      <c r="M72" s="45"/>
      <c r="N72" s="45"/>
      <c r="O72" s="45"/>
      <c r="P72" s="45"/>
      <c r="Q72" s="45"/>
      <c r="R72" s="145"/>
      <c r="S72" s="125"/>
      <c r="T72" s="101"/>
      <c r="V72" s="176"/>
      <c r="W72" s="176"/>
      <c r="X72" s="176"/>
      <c r="Y72" s="176"/>
      <c r="Z72" s="176"/>
      <c r="AA72" s="176"/>
      <c r="AB72" s="176"/>
      <c r="AC72" s="176"/>
      <c r="AD72" s="176"/>
    </row>
    <row r="73" spans="1:32" ht="45" hidden="1" customHeight="1">
      <c r="E73" s="155"/>
      <c r="F73" s="314" t="s">
        <v>182</v>
      </c>
      <c r="G73" s="317" t="s">
        <v>183</v>
      </c>
      <c r="H73" s="194">
        <v>19.100000000000001</v>
      </c>
      <c r="I73" s="157" t="s">
        <v>184</v>
      </c>
      <c r="J73" s="194">
        <f>IF($G$72=$AF$74,18,0)</f>
        <v>0</v>
      </c>
      <c r="K73" s="52"/>
      <c r="L73" s="87"/>
      <c r="M73" s="89">
        <f>IF(OR(Q73=$AK$7,Q73=$AK$8),K73,"")</f>
        <v>0</v>
      </c>
      <c r="N73" s="89" t="str">
        <f>IF(Q73=$AK$9,K73,"")</f>
        <v/>
      </c>
      <c r="O73" s="89"/>
      <c r="P73" s="89"/>
      <c r="Q73" s="182"/>
      <c r="R73" s="151"/>
      <c r="S73" s="183"/>
      <c r="T73" s="76"/>
      <c r="W73" s="185"/>
      <c r="X73" s="185"/>
      <c r="Y73" s="185"/>
      <c r="Z73" s="185"/>
      <c r="AA73" s="185"/>
      <c r="AB73" s="185"/>
      <c r="AC73" s="185"/>
      <c r="AD73" s="239"/>
    </row>
    <row r="74" spans="1:32" ht="45" hidden="1" customHeight="1">
      <c r="E74" s="155"/>
      <c r="F74" s="315"/>
      <c r="G74" s="332"/>
      <c r="H74" s="194">
        <v>19.2</v>
      </c>
      <c r="I74" s="164" t="s">
        <v>185</v>
      </c>
      <c r="J74" s="194">
        <f>IF($G$72=$AF$74,7,0)</f>
        <v>0</v>
      </c>
      <c r="K74" s="52"/>
      <c r="L74" s="87"/>
      <c r="M74" s="89">
        <f>IF(OR(Q74=$AK$7,Q74=$AK$8),K74,"")</f>
        <v>0</v>
      </c>
      <c r="N74" s="89" t="str">
        <f>IF(Q74=$AK$9,K74,"")</f>
        <v/>
      </c>
      <c r="O74" s="89"/>
      <c r="P74" s="89"/>
      <c r="Q74" s="182"/>
      <c r="R74" s="151"/>
      <c r="S74" s="184"/>
      <c r="T74" s="76"/>
      <c r="W74" s="185"/>
      <c r="X74" s="185"/>
      <c r="Y74" s="185"/>
      <c r="Z74" s="185"/>
      <c r="AA74" s="185"/>
      <c r="AB74" s="185"/>
      <c r="AC74" s="185"/>
      <c r="AD74" s="239"/>
      <c r="AF74" s="77" t="s">
        <v>182</v>
      </c>
    </row>
    <row r="75" spans="1:32" ht="102.5" customHeight="1">
      <c r="B75" s="71">
        <v>1</v>
      </c>
      <c r="C75" s="71">
        <f>IF(D75=TRUE,B75,0)</f>
        <v>0</v>
      </c>
      <c r="D75" s="71" t="b">
        <v>0</v>
      </c>
      <c r="E75" s="155"/>
      <c r="F75" s="314" t="s">
        <v>186</v>
      </c>
      <c r="G75" s="317" t="s">
        <v>187</v>
      </c>
      <c r="H75" s="169">
        <v>20.100000000000001</v>
      </c>
      <c r="I75" s="186" t="s">
        <v>188</v>
      </c>
      <c r="J75" s="159">
        <f>IF(OR(D75=FALSE,Q75=$AK$11),B75,0)</f>
        <v>1</v>
      </c>
      <c r="K75" s="56"/>
      <c r="L75" s="88"/>
      <c r="M75" s="89" t="str">
        <f>IF(OR(Q75=$AK$9,Q75=$AK$10),K75,"")</f>
        <v/>
      </c>
      <c r="N75" s="89" t="str">
        <f>IF(Q75=$AK$11,K75,"")</f>
        <v/>
      </c>
      <c r="O75" s="89"/>
      <c r="P75" s="89"/>
      <c r="Q75" s="182"/>
      <c r="R75" s="151"/>
      <c r="S75" s="221"/>
      <c r="T75" s="76"/>
      <c r="V75" s="185"/>
      <c r="W75" s="185"/>
      <c r="X75" s="185"/>
      <c r="Y75" s="185"/>
      <c r="Z75" s="185"/>
      <c r="AA75" s="235"/>
      <c r="AB75" s="235"/>
      <c r="AC75" s="235"/>
      <c r="AD75" s="238"/>
      <c r="AF75" s="76" t="s">
        <v>189</v>
      </c>
    </row>
    <row r="76" spans="1:32" ht="70" customHeight="1">
      <c r="B76" s="71">
        <v>1</v>
      </c>
      <c r="C76" s="71">
        <f>IF(D76=TRUE,B76,0)</f>
        <v>0</v>
      </c>
      <c r="D76" s="71" t="b">
        <v>0</v>
      </c>
      <c r="E76" s="155"/>
      <c r="F76" s="316"/>
      <c r="G76" s="332"/>
      <c r="H76" s="165">
        <v>20.2</v>
      </c>
      <c r="I76" s="164" t="s">
        <v>190</v>
      </c>
      <c r="J76" s="159">
        <f>IF(OR(D76=FALSE,Q76=$AK$11),B76,0)</f>
        <v>1</v>
      </c>
      <c r="K76" s="52"/>
      <c r="L76" s="88"/>
      <c r="M76" s="89" t="str">
        <f t="shared" ref="M76:M79" si="17">IF(OR(Q76=$AK$9,Q76=$AK$10),K76,"")</f>
        <v/>
      </c>
      <c r="N76" s="89" t="str">
        <f t="shared" ref="N76:N80" si="18">IF(Q76=$AK$11,K76,"")</f>
        <v/>
      </c>
      <c r="O76" s="89"/>
      <c r="P76" s="89"/>
      <c r="Q76" s="182"/>
      <c r="R76" s="151"/>
      <c r="S76" s="221"/>
      <c r="T76" s="76"/>
      <c r="V76" s="185"/>
      <c r="W76" s="185"/>
      <c r="X76" s="185"/>
      <c r="Y76" s="185"/>
      <c r="Z76" s="185"/>
      <c r="AA76" s="235"/>
      <c r="AB76" s="235"/>
      <c r="AC76" s="235"/>
      <c r="AD76" s="238"/>
    </row>
    <row r="77" spans="1:32" ht="205.5" customHeight="1">
      <c r="E77" s="155"/>
      <c r="F77" s="196" t="s">
        <v>191</v>
      </c>
      <c r="G77" s="164" t="s">
        <v>192</v>
      </c>
      <c r="H77" s="197">
        <v>21.1</v>
      </c>
      <c r="I77" s="186" t="s">
        <v>193</v>
      </c>
      <c r="J77" s="165">
        <v>19</v>
      </c>
      <c r="K77" s="52"/>
      <c r="L77" s="88"/>
      <c r="M77" s="89" t="str">
        <f>IF(OR(Q77=$AK$9,Q77=$AK$10),K77,"")</f>
        <v/>
      </c>
      <c r="N77" s="89" t="str">
        <f>IF(Q77=$AK$11,K77,"")</f>
        <v/>
      </c>
      <c r="O77" s="89"/>
      <c r="P77" s="89"/>
      <c r="Q77" s="182"/>
      <c r="R77" s="151"/>
      <c r="S77" s="221"/>
      <c r="T77" s="76"/>
      <c r="V77" s="185"/>
      <c r="W77" s="185"/>
      <c r="X77" s="185"/>
      <c r="Y77" s="185"/>
      <c r="Z77" s="185"/>
      <c r="AA77" s="235"/>
      <c r="AB77" s="235"/>
      <c r="AC77" s="235"/>
      <c r="AD77" s="238"/>
    </row>
    <row r="78" spans="1:32" ht="45" customHeight="1">
      <c r="E78" s="155"/>
      <c r="F78" s="314" t="s">
        <v>194</v>
      </c>
      <c r="G78" s="317" t="s">
        <v>195</v>
      </c>
      <c r="H78" s="169">
        <v>22.1</v>
      </c>
      <c r="I78" s="157" t="s">
        <v>196</v>
      </c>
      <c r="J78" s="162" t="s">
        <v>82</v>
      </c>
      <c r="K78" s="50"/>
      <c r="L78" s="88"/>
      <c r="M78" s="89" t="str">
        <f t="shared" si="17"/>
        <v/>
      </c>
      <c r="N78" s="89" t="str">
        <f t="shared" si="18"/>
        <v/>
      </c>
      <c r="O78" s="89"/>
      <c r="P78" s="89"/>
      <c r="Q78" s="182"/>
      <c r="R78" s="151"/>
      <c r="S78" s="221"/>
      <c r="T78" s="76"/>
      <c r="V78" s="185"/>
      <c r="W78" s="185"/>
      <c r="X78" s="185"/>
      <c r="Y78" s="185"/>
      <c r="Z78" s="185"/>
      <c r="AA78" s="235"/>
      <c r="AB78" s="235"/>
      <c r="AC78" s="235"/>
      <c r="AD78" s="238"/>
    </row>
    <row r="79" spans="1:32" ht="45" customHeight="1">
      <c r="E79" s="155"/>
      <c r="F79" s="315"/>
      <c r="G79" s="318"/>
      <c r="H79" s="169">
        <v>22.2</v>
      </c>
      <c r="I79" s="213" t="s">
        <v>197</v>
      </c>
      <c r="J79" s="165">
        <f>IF(I79=AF81,3,2)</f>
        <v>3</v>
      </c>
      <c r="K79" s="60"/>
      <c r="L79" s="88" t="str">
        <f>IF(AND(K79&gt;0,$K$78&lt;&gt;$AL$9),"!","")</f>
        <v/>
      </c>
      <c r="M79" s="89" t="str">
        <f t="shared" si="17"/>
        <v/>
      </c>
      <c r="N79" s="89" t="str">
        <f t="shared" si="18"/>
        <v/>
      </c>
      <c r="O79" s="89"/>
      <c r="P79" s="89"/>
      <c r="Q79" s="182"/>
      <c r="R79" s="151"/>
      <c r="S79" s="221"/>
      <c r="T79" s="76"/>
      <c r="V79" s="185"/>
      <c r="W79" s="185"/>
      <c r="X79" s="185"/>
      <c r="Y79" s="185"/>
      <c r="Z79" s="185"/>
      <c r="AA79" s="235"/>
      <c r="AB79" s="235"/>
      <c r="AC79" s="235"/>
      <c r="AD79" s="238"/>
      <c r="AF79" s="77" t="s">
        <v>198</v>
      </c>
    </row>
    <row r="80" spans="1:32" ht="45" hidden="1" customHeight="1">
      <c r="E80" s="198"/>
      <c r="F80" s="310"/>
      <c r="G80" s="312"/>
      <c r="H80" s="168" t="s">
        <v>199</v>
      </c>
      <c r="I80" s="157" t="s">
        <v>200</v>
      </c>
      <c r="J80" s="165">
        <f>IF(G78=W80,1,0)</f>
        <v>0</v>
      </c>
      <c r="K80" s="147"/>
      <c r="L80" s="88"/>
      <c r="M80" s="89">
        <f>IF(OR(Q80=$AK$7,Q80=$AK$8),K80,"")</f>
        <v>0</v>
      </c>
      <c r="N80" s="89" t="str">
        <f t="shared" si="18"/>
        <v/>
      </c>
      <c r="O80" s="89"/>
      <c r="P80" s="89"/>
      <c r="Q80" s="144"/>
      <c r="R80" s="151"/>
      <c r="S80" s="146"/>
      <c r="T80" s="76"/>
      <c r="W80" s="77" t="s">
        <v>198</v>
      </c>
    </row>
    <row r="81" spans="1:32" ht="45" customHeight="1">
      <c r="E81" s="90"/>
      <c r="F81" s="90" t="s">
        <v>36</v>
      </c>
      <c r="G81" s="90"/>
      <c r="H81" s="91"/>
      <c r="I81" s="90"/>
      <c r="J81" s="91">
        <f>SUM(J75+J76+J77+J79)</f>
        <v>24</v>
      </c>
      <c r="K81" s="53">
        <f>SUM(K73:K80)</f>
        <v>0</v>
      </c>
      <c r="L81" s="87"/>
      <c r="M81" s="92">
        <f>SUM(M73:M80)</f>
        <v>0</v>
      </c>
      <c r="N81" s="92">
        <f>SUM(N73:N80)</f>
        <v>0</v>
      </c>
      <c r="O81" s="42"/>
      <c r="P81" s="42"/>
      <c r="R81" s="145"/>
      <c r="S81" s="149"/>
      <c r="T81" s="76"/>
      <c r="AF81" s="77" t="s">
        <v>197</v>
      </c>
    </row>
    <row r="82" spans="1:32" ht="45" customHeight="1">
      <c r="K82" s="59"/>
      <c r="L82" s="103"/>
    </row>
    <row r="83" spans="1:32" ht="45" customHeight="1">
      <c r="E83" s="28"/>
      <c r="F83" s="309" t="s">
        <v>201</v>
      </c>
      <c r="G83" s="309"/>
      <c r="H83" s="309"/>
      <c r="I83" s="309"/>
      <c r="J83" s="28">
        <f>SUM(5)</f>
        <v>5</v>
      </c>
      <c r="K83" s="55"/>
      <c r="L83" s="87"/>
      <c r="M83" s="333"/>
      <c r="N83" s="333"/>
      <c r="O83" s="125"/>
      <c r="P83" s="125"/>
      <c r="Q83" s="333"/>
      <c r="R83" s="333"/>
      <c r="S83" s="125"/>
      <c r="T83" s="101"/>
      <c r="V83" s="176"/>
      <c r="W83" s="176"/>
      <c r="X83" s="176"/>
      <c r="Y83" s="176"/>
      <c r="Z83" s="176"/>
      <c r="AA83" s="176"/>
      <c r="AB83" s="176"/>
      <c r="AC83" s="176"/>
      <c r="AD83" s="176"/>
    </row>
    <row r="84" spans="1:32" ht="45" customHeight="1">
      <c r="E84" s="155"/>
      <c r="F84" s="320" t="s">
        <v>202</v>
      </c>
      <c r="G84" s="317" t="s">
        <v>203</v>
      </c>
      <c r="H84" s="163">
        <v>23.1</v>
      </c>
      <c r="I84" s="187" t="s">
        <v>204</v>
      </c>
      <c r="J84" s="159">
        <v>5</v>
      </c>
      <c r="K84" s="61"/>
      <c r="L84" s="334" t="str">
        <f>IF(SUM(K84:K86)&gt;5,"ERROR: Please enter a total points score less than or equal to 5 for this credit.","")</f>
        <v/>
      </c>
      <c r="M84" s="89" t="str">
        <f>IF(OR(Q84=$AK$9,Q84=$AK$10),K84,"")</f>
        <v/>
      </c>
      <c r="N84" s="89" t="str">
        <f>IF(Q84=$AK$11,K84,"")</f>
        <v/>
      </c>
      <c r="O84" s="89"/>
      <c r="P84" s="89"/>
      <c r="Q84" s="182"/>
      <c r="R84" s="151"/>
      <c r="S84" s="220"/>
      <c r="T84" s="76"/>
      <c r="V84" s="185"/>
      <c r="W84" s="185"/>
      <c r="X84" s="185"/>
      <c r="Y84" s="185"/>
      <c r="Z84" s="185"/>
      <c r="AA84" s="235"/>
      <c r="AB84" s="235"/>
      <c r="AC84" s="235"/>
      <c r="AD84" s="238"/>
    </row>
    <row r="85" spans="1:32" ht="45" customHeight="1">
      <c r="E85" s="155"/>
      <c r="F85" s="335"/>
      <c r="G85" s="318"/>
      <c r="H85" s="163">
        <v>23.2</v>
      </c>
      <c r="I85" s="186" t="s">
        <v>205</v>
      </c>
      <c r="J85" s="159">
        <v>2</v>
      </c>
      <c r="K85" s="52"/>
      <c r="L85" s="334"/>
      <c r="M85" s="89" t="str">
        <f t="shared" ref="M85:M87" si="19">IF(OR(Q85=$AK$9,Q85=$AK$10),K85,"")</f>
        <v/>
      </c>
      <c r="N85" s="89" t="str">
        <f t="shared" ref="N85:N87" si="20">IF(Q85=$AK$11,K85,"")</f>
        <v/>
      </c>
      <c r="O85" s="89"/>
      <c r="P85" s="89"/>
      <c r="Q85" s="182"/>
      <c r="R85" s="151"/>
      <c r="S85" s="221"/>
      <c r="T85" s="76"/>
      <c r="V85" s="185"/>
      <c r="W85" s="185"/>
      <c r="X85" s="185"/>
      <c r="Y85" s="185"/>
      <c r="Z85" s="185"/>
      <c r="AA85" s="235"/>
      <c r="AB85" s="235"/>
      <c r="AC85" s="235"/>
      <c r="AD85" s="238"/>
    </row>
    <row r="86" spans="1:32" ht="45" customHeight="1">
      <c r="A86" s="139"/>
      <c r="E86" s="155"/>
      <c r="F86" s="335"/>
      <c r="G86" s="318"/>
      <c r="H86" s="163">
        <v>23.3</v>
      </c>
      <c r="I86" s="191" t="s">
        <v>206</v>
      </c>
      <c r="J86" s="159">
        <v>2</v>
      </c>
      <c r="K86" s="52"/>
      <c r="L86" s="334"/>
      <c r="M86" s="89" t="str">
        <f t="shared" si="19"/>
        <v/>
      </c>
      <c r="N86" s="89" t="str">
        <f t="shared" si="20"/>
        <v/>
      </c>
      <c r="O86" s="89"/>
      <c r="P86" s="89"/>
      <c r="Q86" s="182"/>
      <c r="R86" s="151"/>
      <c r="S86" s="221"/>
      <c r="T86" s="76"/>
      <c r="V86" s="185"/>
      <c r="W86" s="185"/>
      <c r="X86" s="185"/>
      <c r="Y86" s="185"/>
      <c r="Z86" s="185"/>
      <c r="AA86" s="235"/>
      <c r="AB86" s="235"/>
      <c r="AC86" s="235"/>
      <c r="AD86" s="238"/>
    </row>
    <row r="87" spans="1:32" ht="45" customHeight="1">
      <c r="A87" s="139"/>
      <c r="E87" s="155"/>
      <c r="F87" s="321"/>
      <c r="G87" s="312"/>
      <c r="H87" s="163">
        <v>23.4</v>
      </c>
      <c r="I87" s="191" t="s">
        <v>207</v>
      </c>
      <c r="J87" s="159">
        <v>1</v>
      </c>
      <c r="K87" s="52"/>
      <c r="L87" s="142"/>
      <c r="M87" s="89" t="str">
        <f t="shared" si="19"/>
        <v/>
      </c>
      <c r="N87" s="89" t="str">
        <f t="shared" si="20"/>
        <v/>
      </c>
      <c r="O87" s="89"/>
      <c r="P87" s="89"/>
      <c r="Q87" s="182"/>
      <c r="R87" s="152"/>
      <c r="S87" s="222"/>
      <c r="T87" s="76"/>
      <c r="V87" s="185"/>
      <c r="W87" s="185"/>
      <c r="X87" s="185"/>
      <c r="Y87" s="185"/>
      <c r="Z87" s="185"/>
      <c r="AA87" s="235"/>
      <c r="AB87" s="235"/>
      <c r="AC87" s="235"/>
      <c r="AD87" s="238"/>
    </row>
    <row r="88" spans="1:32" ht="45" customHeight="1">
      <c r="E88" s="90"/>
      <c r="F88" s="90" t="s">
        <v>36</v>
      </c>
      <c r="G88" s="90"/>
      <c r="H88" s="91"/>
      <c r="I88" s="90"/>
      <c r="J88" s="91">
        <f>SUM(5)</f>
        <v>5</v>
      </c>
      <c r="K88" s="53">
        <f>IF(SUM(K84:K87)&gt;5,5,SUM(K84:K87))</f>
        <v>0</v>
      </c>
      <c r="L88" s="87"/>
      <c r="M88" s="92">
        <f>IF(SUM(M84:M87)&gt;5,5,SUM(M84:M87))</f>
        <v>0</v>
      </c>
      <c r="N88" s="92">
        <f>IF(SUM(N84:N87)&gt;5,5,SUM(N84:N87))</f>
        <v>0</v>
      </c>
      <c r="O88" s="42"/>
      <c r="P88" s="42"/>
      <c r="R88" s="145"/>
      <c r="S88" s="149"/>
      <c r="T88" s="76"/>
    </row>
    <row r="89" spans="1:32" ht="45" customHeight="1">
      <c r="K89" s="59"/>
      <c r="L89" s="103"/>
    </row>
    <row r="90" spans="1:32" ht="45" customHeight="1">
      <c r="E90" s="28"/>
      <c r="F90" s="309" t="s">
        <v>208</v>
      </c>
      <c r="G90" s="309"/>
      <c r="H90" s="309"/>
      <c r="I90" s="309"/>
      <c r="J90" s="28">
        <f>3-SUM(C92:C94)</f>
        <v>3</v>
      </c>
      <c r="K90" s="55"/>
      <c r="L90" s="87"/>
      <c r="M90" s="45"/>
      <c r="N90" s="45"/>
      <c r="O90" s="45"/>
      <c r="P90" s="45"/>
      <c r="Q90" s="45"/>
      <c r="R90" s="145"/>
      <c r="S90" s="125"/>
      <c r="T90" s="101"/>
      <c r="V90" s="176"/>
      <c r="W90" s="176"/>
      <c r="X90" s="176"/>
      <c r="Y90" s="176"/>
      <c r="Z90" s="176"/>
      <c r="AA90" s="176"/>
      <c r="AB90" s="176"/>
      <c r="AC90" s="176"/>
      <c r="AD90" s="176"/>
    </row>
    <row r="91" spans="1:32" ht="45" customHeight="1">
      <c r="E91" s="155"/>
      <c r="F91" s="311" t="s">
        <v>209</v>
      </c>
      <c r="G91" s="317" t="s">
        <v>210</v>
      </c>
      <c r="H91" s="163">
        <v>24.1</v>
      </c>
      <c r="I91" s="187" t="s">
        <v>211</v>
      </c>
      <c r="J91" s="162" t="s">
        <v>82</v>
      </c>
      <c r="K91" s="50"/>
      <c r="L91" s="102"/>
      <c r="M91" s="89" t="str">
        <f>IF(OR(Q91=$AK$9,Q91=$AK$10),K91,"")</f>
        <v/>
      </c>
      <c r="N91" s="89" t="str">
        <f>IF(Q91=$AK$11,K91,"")</f>
        <v/>
      </c>
      <c r="O91" s="89"/>
      <c r="P91" s="89"/>
      <c r="Q91" s="182"/>
      <c r="R91" s="151"/>
      <c r="S91" s="220"/>
      <c r="T91" s="76"/>
      <c r="V91" s="185"/>
      <c r="W91" s="185"/>
      <c r="X91" s="185"/>
      <c r="Y91" s="185"/>
      <c r="Z91" s="185"/>
      <c r="AA91" s="235"/>
      <c r="AB91" s="235"/>
      <c r="AC91" s="235"/>
      <c r="AD91" s="238"/>
    </row>
    <row r="92" spans="1:32" ht="45" customHeight="1">
      <c r="A92" s="139"/>
      <c r="B92" s="67">
        <v>1</v>
      </c>
      <c r="C92" s="67">
        <f>IF(D92=TRUE,B92,0)</f>
        <v>0</v>
      </c>
      <c r="D92" s="71" t="b">
        <v>0</v>
      </c>
      <c r="E92" s="155"/>
      <c r="F92" s="311"/>
      <c r="G92" s="312"/>
      <c r="H92" s="165">
        <v>24.2</v>
      </c>
      <c r="I92" s="186" t="s">
        <v>212</v>
      </c>
      <c r="J92" s="159">
        <f>IF(OR(D92=FALSE,Q92=$AK$11),B92,0)</f>
        <v>1</v>
      </c>
      <c r="K92" s="61"/>
      <c r="L92" s="88" t="str">
        <f>IF(AND(K92&gt;0,$K91&lt;&gt;$AL$9),"!","")</f>
        <v/>
      </c>
      <c r="M92" s="89" t="str">
        <f t="shared" ref="M92:M94" si="21">IF(OR(Q92=$AK$9,Q92=$AK$10),K92,"")</f>
        <v/>
      </c>
      <c r="N92" s="89" t="str">
        <f t="shared" ref="N92:N94" si="22">IF(Q92=$AK$11,K92,"")</f>
        <v/>
      </c>
      <c r="O92" s="89"/>
      <c r="P92" s="89"/>
      <c r="Q92" s="182"/>
      <c r="R92" s="151"/>
      <c r="S92" s="221"/>
      <c r="T92" s="76"/>
      <c r="V92" s="185"/>
      <c r="W92" s="185"/>
      <c r="X92" s="185"/>
      <c r="Y92" s="185"/>
      <c r="Z92" s="185"/>
      <c r="AA92" s="235"/>
      <c r="AB92" s="235"/>
      <c r="AC92" s="235"/>
      <c r="AD92" s="238"/>
    </row>
    <row r="93" spans="1:32" ht="45" customHeight="1">
      <c r="A93" s="139"/>
      <c r="B93" s="67">
        <v>1</v>
      </c>
      <c r="C93" s="67">
        <f>IF(D93=TRUE,B93,0)</f>
        <v>0</v>
      </c>
      <c r="D93" s="71" t="b">
        <v>0</v>
      </c>
      <c r="E93" s="155"/>
      <c r="F93" s="156" t="s">
        <v>213</v>
      </c>
      <c r="G93" s="157" t="s">
        <v>214</v>
      </c>
      <c r="H93" s="197">
        <v>25.1</v>
      </c>
      <c r="I93" s="157" t="s">
        <v>215</v>
      </c>
      <c r="J93" s="159">
        <f>IF(OR(D93=FALSE,Q93=$AK$11),B93,0)</f>
        <v>1</v>
      </c>
      <c r="K93" s="61"/>
      <c r="L93" s="102"/>
      <c r="M93" s="89" t="str">
        <f t="shared" si="21"/>
        <v/>
      </c>
      <c r="N93" s="89" t="str">
        <f t="shared" si="22"/>
        <v/>
      </c>
      <c r="O93" s="89"/>
      <c r="P93" s="89"/>
      <c r="Q93" s="182"/>
      <c r="R93" s="151"/>
      <c r="S93" s="221"/>
      <c r="T93" s="76"/>
      <c r="V93" s="185"/>
      <c r="W93" s="185"/>
      <c r="X93" s="185"/>
      <c r="Y93" s="185"/>
      <c r="Z93" s="185"/>
      <c r="AA93" s="235"/>
      <c r="AB93" s="235"/>
      <c r="AC93" s="235"/>
      <c r="AD93" s="238"/>
    </row>
    <row r="94" spans="1:32" ht="45" customHeight="1">
      <c r="A94" s="139"/>
      <c r="B94" s="67">
        <v>1</v>
      </c>
      <c r="C94" s="67">
        <f>IF(D94=TRUE,B94,0)</f>
        <v>0</v>
      </c>
      <c r="D94" s="71" t="b">
        <v>0</v>
      </c>
      <c r="E94" s="155"/>
      <c r="F94" s="199" t="s">
        <v>216</v>
      </c>
      <c r="G94" s="180" t="s">
        <v>217</v>
      </c>
      <c r="H94" s="200">
        <v>26.1</v>
      </c>
      <c r="I94" s="201" t="s">
        <v>216</v>
      </c>
      <c r="J94" s="159">
        <f>IF(OR(D94=FALSE,Q94=$AK$11),B94,0)</f>
        <v>1</v>
      </c>
      <c r="K94" s="62"/>
      <c r="L94" s="102"/>
      <c r="M94" s="89" t="str">
        <f t="shared" si="21"/>
        <v/>
      </c>
      <c r="N94" s="89" t="str">
        <f t="shared" si="22"/>
        <v/>
      </c>
      <c r="O94" s="89"/>
      <c r="P94" s="89"/>
      <c r="Q94" s="182"/>
      <c r="R94" s="151"/>
      <c r="S94" s="221"/>
      <c r="T94" s="76"/>
      <c r="V94" s="185"/>
      <c r="W94" s="185"/>
      <c r="X94" s="185"/>
      <c r="Y94" s="185"/>
      <c r="Z94" s="185"/>
      <c r="AA94" s="235"/>
      <c r="AB94" s="235"/>
      <c r="AC94" s="235"/>
      <c r="AD94" s="238"/>
    </row>
    <row r="95" spans="1:32" ht="45" customHeight="1">
      <c r="E95" s="90"/>
      <c r="F95" s="90" t="s">
        <v>36</v>
      </c>
      <c r="G95" s="90"/>
      <c r="H95" s="91"/>
      <c r="I95" s="90"/>
      <c r="J95" s="91">
        <f>SUM(J91:J94)</f>
        <v>3</v>
      </c>
      <c r="K95" s="53">
        <f>SUM(K91:K94)</f>
        <v>0</v>
      </c>
      <c r="L95" s="87"/>
      <c r="M95" s="92">
        <f t="shared" ref="M95:N95" si="23">SUM(M91:M94)</f>
        <v>0</v>
      </c>
      <c r="N95" s="92">
        <f t="shared" si="23"/>
        <v>0</v>
      </c>
      <c r="O95" s="42"/>
      <c r="P95" s="42"/>
      <c r="Q95" s="73"/>
      <c r="R95" s="76"/>
      <c r="S95" s="153"/>
      <c r="T95" s="76"/>
    </row>
    <row r="96" spans="1:32" ht="45" customHeight="1">
      <c r="E96" s="77"/>
      <c r="F96" s="13"/>
      <c r="G96" s="13"/>
      <c r="H96" s="73"/>
      <c r="I96" s="13"/>
      <c r="J96" s="73"/>
      <c r="K96" s="59"/>
      <c r="L96" s="87"/>
      <c r="M96" s="73"/>
      <c r="N96" s="73"/>
      <c r="O96" s="73"/>
      <c r="P96" s="73"/>
      <c r="Q96" s="73"/>
      <c r="R96" s="76"/>
      <c r="S96" s="153"/>
      <c r="T96" s="76"/>
    </row>
    <row r="97" spans="1:30" ht="45" customHeight="1">
      <c r="E97" s="32"/>
      <c r="F97" s="309" t="s">
        <v>218</v>
      </c>
      <c r="G97" s="309"/>
      <c r="H97" s="309"/>
      <c r="I97" s="309"/>
      <c r="J97" s="32">
        <v>10</v>
      </c>
      <c r="K97" s="55"/>
      <c r="L97" s="87"/>
      <c r="M97" s="31"/>
      <c r="N97" s="31"/>
      <c r="O97" s="31"/>
      <c r="P97" s="31"/>
      <c r="Q97" s="31"/>
      <c r="R97" s="101"/>
      <c r="S97" s="154"/>
      <c r="T97" s="101"/>
      <c r="V97" s="176"/>
      <c r="W97" s="176"/>
      <c r="X97" s="176"/>
      <c r="Y97" s="176"/>
      <c r="Z97" s="176"/>
      <c r="AA97" s="176"/>
      <c r="AB97" s="176"/>
      <c r="AC97" s="176"/>
      <c r="AD97" s="176"/>
    </row>
    <row r="98" spans="1:30" ht="45" customHeight="1">
      <c r="E98" s="155"/>
      <c r="F98" s="178" t="s">
        <v>219</v>
      </c>
      <c r="G98" s="202" t="s">
        <v>220</v>
      </c>
      <c r="H98" s="203">
        <v>27.1</v>
      </c>
      <c r="I98" s="195" t="s">
        <v>219</v>
      </c>
      <c r="J98" s="336">
        <v>10</v>
      </c>
      <c r="K98" s="63"/>
      <c r="L98" s="337" t="str">
        <f>IF(SUM(K98:K102)&gt;10,"ERROR: the total number of points available in the Innovation category is 10. Please enter a points score less than or equal to 10.","")</f>
        <v/>
      </c>
      <c r="M98" s="89" t="str">
        <f>IF(OR(Q98=$AK$9,Q98=$AK$10),K98,"")</f>
        <v/>
      </c>
      <c r="N98" s="89" t="str">
        <f>IF(Q98=$AK$11,K98,"")</f>
        <v/>
      </c>
      <c r="O98" s="89"/>
      <c r="P98" s="89"/>
      <c r="Q98" s="182"/>
      <c r="R98" s="151"/>
      <c r="S98" s="220"/>
      <c r="T98" s="76"/>
      <c r="V98" s="185"/>
      <c r="W98" s="185"/>
      <c r="X98" s="185"/>
      <c r="Y98" s="185"/>
      <c r="Z98" s="185"/>
      <c r="AA98" s="235"/>
      <c r="AB98" s="235"/>
      <c r="AC98" s="235"/>
      <c r="AD98" s="238"/>
    </row>
    <row r="99" spans="1:30" ht="45" customHeight="1">
      <c r="E99" s="155"/>
      <c r="F99" s="156" t="s">
        <v>221</v>
      </c>
      <c r="G99" s="204" t="s">
        <v>222</v>
      </c>
      <c r="H99" s="159">
        <v>27.2</v>
      </c>
      <c r="I99" s="164" t="s">
        <v>221</v>
      </c>
      <c r="J99" s="336"/>
      <c r="K99" s="63"/>
      <c r="L99" s="337"/>
      <c r="M99" s="89" t="str">
        <f t="shared" ref="M99:M102" si="24">IF(OR(Q99=$AK$9,Q99=$AK$10),K99,"")</f>
        <v/>
      </c>
      <c r="N99" s="89" t="str">
        <f t="shared" ref="N99:N102" si="25">IF(Q99=$AK$11,K99,"")</f>
        <v/>
      </c>
      <c r="O99" s="89"/>
      <c r="P99" s="89"/>
      <c r="Q99" s="182"/>
      <c r="R99" s="151"/>
      <c r="S99" s="221"/>
      <c r="T99" s="76"/>
      <c r="V99" s="185"/>
      <c r="W99" s="185"/>
      <c r="X99" s="185"/>
      <c r="Y99" s="185"/>
      <c r="Z99" s="185"/>
      <c r="AA99" s="235"/>
      <c r="AB99" s="235"/>
      <c r="AC99" s="235"/>
      <c r="AD99" s="238"/>
    </row>
    <row r="100" spans="1:30" ht="76" customHeight="1">
      <c r="E100" s="155"/>
      <c r="F100" s="156" t="s">
        <v>223</v>
      </c>
      <c r="G100" s="204" t="s">
        <v>224</v>
      </c>
      <c r="H100" s="159">
        <v>27.3</v>
      </c>
      <c r="I100" s="164" t="s">
        <v>223</v>
      </c>
      <c r="J100" s="336"/>
      <c r="K100" s="63"/>
      <c r="L100" s="337"/>
      <c r="M100" s="89" t="str">
        <f t="shared" si="24"/>
        <v/>
      </c>
      <c r="N100" s="89" t="str">
        <f t="shared" si="25"/>
        <v/>
      </c>
      <c r="O100" s="89"/>
      <c r="P100" s="89"/>
      <c r="Q100" s="182"/>
      <c r="R100" s="151"/>
      <c r="S100" s="221"/>
      <c r="T100" s="76"/>
      <c r="V100" s="185"/>
      <c r="W100" s="185"/>
      <c r="X100" s="185"/>
      <c r="Y100" s="185"/>
      <c r="Z100" s="185"/>
      <c r="AA100" s="235"/>
      <c r="AB100" s="235"/>
      <c r="AC100" s="235"/>
      <c r="AD100" s="238"/>
    </row>
    <row r="101" spans="1:30" ht="67.5" customHeight="1">
      <c r="E101" s="155"/>
      <c r="F101" s="156" t="s">
        <v>225</v>
      </c>
      <c r="G101" s="204" t="s">
        <v>226</v>
      </c>
      <c r="H101" s="159">
        <v>27.4</v>
      </c>
      <c r="I101" s="164" t="s">
        <v>225</v>
      </c>
      <c r="J101" s="336"/>
      <c r="K101" s="63"/>
      <c r="L101" s="337"/>
      <c r="M101" s="89" t="str">
        <f t="shared" si="24"/>
        <v/>
      </c>
      <c r="N101" s="89" t="str">
        <f t="shared" si="25"/>
        <v/>
      </c>
      <c r="O101" s="89"/>
      <c r="P101" s="89"/>
      <c r="Q101" s="182"/>
      <c r="R101" s="151"/>
      <c r="S101" s="221"/>
      <c r="T101" s="76"/>
      <c r="V101" s="185"/>
      <c r="W101" s="185"/>
      <c r="X101" s="185"/>
      <c r="Y101" s="185"/>
      <c r="Z101" s="185"/>
      <c r="AA101" s="235"/>
      <c r="AB101" s="235"/>
      <c r="AC101" s="235"/>
      <c r="AD101" s="238"/>
    </row>
    <row r="102" spans="1:30" ht="45" customHeight="1">
      <c r="E102" s="155"/>
      <c r="F102" s="179" t="s">
        <v>227</v>
      </c>
      <c r="G102" s="205" t="s">
        <v>228</v>
      </c>
      <c r="H102" s="189">
        <v>27.5</v>
      </c>
      <c r="I102" s="206" t="s">
        <v>227</v>
      </c>
      <c r="J102" s="336"/>
      <c r="K102" s="63"/>
      <c r="L102" s="337"/>
      <c r="M102" s="89" t="str">
        <f t="shared" si="24"/>
        <v/>
      </c>
      <c r="N102" s="89" t="str">
        <f t="shared" si="25"/>
        <v/>
      </c>
      <c r="O102" s="89"/>
      <c r="P102" s="89"/>
      <c r="Q102" s="182"/>
      <c r="R102" s="151"/>
      <c r="S102" s="221"/>
      <c r="T102" s="76"/>
      <c r="V102" s="185"/>
      <c r="W102" s="185"/>
      <c r="X102" s="185"/>
      <c r="Y102" s="185"/>
      <c r="Z102" s="185"/>
      <c r="AA102" s="235"/>
      <c r="AB102" s="235"/>
      <c r="AC102" s="235"/>
      <c r="AD102" s="238"/>
    </row>
    <row r="103" spans="1:30" ht="45" customHeight="1">
      <c r="E103" s="90"/>
      <c r="F103" s="90" t="s">
        <v>36</v>
      </c>
      <c r="G103" s="90"/>
      <c r="H103" s="91"/>
      <c r="I103" s="90"/>
      <c r="J103" s="91">
        <f>SUM(J98)</f>
        <v>10</v>
      </c>
      <c r="K103" s="53">
        <f>IF(SUM(K98:K102)&gt;10,10,SUM(K98:K102))</f>
        <v>0</v>
      </c>
      <c r="L103" s="88" t="str">
        <f>IF(K103&gt;10,"!","")</f>
        <v/>
      </c>
      <c r="M103" s="92">
        <f t="shared" ref="M103:N103" si="26">IF(SUM(M98:M102)&gt;10,10,SUM(M98:M102))</f>
        <v>0</v>
      </c>
      <c r="N103" s="92">
        <f t="shared" si="26"/>
        <v>0</v>
      </c>
      <c r="O103" s="42"/>
      <c r="P103" s="42"/>
    </row>
    <row r="104" spans="1:30" ht="45" customHeight="1">
      <c r="F104" s="13"/>
      <c r="G104" s="13"/>
      <c r="H104" s="73"/>
      <c r="I104" s="13"/>
      <c r="J104" s="73"/>
      <c r="K104" s="73"/>
      <c r="L104" s="76"/>
      <c r="M104" s="73"/>
      <c r="N104" s="73"/>
      <c r="O104" s="73"/>
      <c r="P104" s="73"/>
    </row>
    <row r="105" spans="1:30" ht="45" customHeight="1">
      <c r="A105" s="141" t="s">
        <v>229</v>
      </c>
      <c r="F105" s="41"/>
      <c r="G105" s="105"/>
      <c r="H105" s="42"/>
      <c r="I105" s="104" t="s">
        <v>230</v>
      </c>
      <c r="J105" s="79" t="s">
        <v>231</v>
      </c>
      <c r="K105" s="79" t="s">
        <v>232</v>
      </c>
      <c r="L105" s="42"/>
      <c r="M105" s="79" t="s">
        <v>233</v>
      </c>
      <c r="N105" s="79" t="s">
        <v>234</v>
      </c>
      <c r="O105" s="70"/>
      <c r="P105" s="70"/>
      <c r="Q105" s="14"/>
      <c r="R105" s="101"/>
      <c r="S105" s="15"/>
      <c r="T105" s="101"/>
    </row>
    <row r="106" spans="1:30" ht="45" customHeight="1">
      <c r="A106" s="141">
        <f>SUM(C27:C94)</f>
        <v>5</v>
      </c>
      <c r="F106" s="41"/>
      <c r="G106" s="105"/>
      <c r="H106" s="42"/>
      <c r="I106" s="86" t="s">
        <v>235</v>
      </c>
      <c r="J106" s="244">
        <f>SUM(J24+J48+J54+J62+J70+J81+J88+J95)</f>
        <v>100</v>
      </c>
      <c r="K106" s="64">
        <f>K24+K48+K54+K62+K70+K81+K88+K95</f>
        <v>0</v>
      </c>
      <c r="L106" s="42"/>
      <c r="M106" s="64">
        <f>(M24+M48+M54+M62+M70+M81+M88+M95)/J106*100+M103</f>
        <v>0</v>
      </c>
      <c r="N106" s="64">
        <f>(N24+N48+N54+N62+N70+N81+N88+N95)/J106*100+N103</f>
        <v>0</v>
      </c>
      <c r="O106" s="72"/>
      <c r="P106" s="72"/>
      <c r="Q106" s="14"/>
      <c r="R106" s="101"/>
      <c r="S106" s="15"/>
      <c r="T106" s="101"/>
    </row>
    <row r="107" spans="1:30" ht="45" customHeight="1">
      <c r="F107" s="85"/>
      <c r="G107" s="85"/>
      <c r="H107" s="73"/>
      <c r="I107" s="86" t="s">
        <v>236</v>
      </c>
      <c r="J107" s="106"/>
      <c r="K107" s="44">
        <f>K106/J106*100</f>
        <v>0</v>
      </c>
      <c r="L107" s="123"/>
      <c r="M107" s="16"/>
      <c r="N107" s="16"/>
      <c r="O107" s="123"/>
      <c r="P107" s="123"/>
      <c r="Q107" s="14"/>
      <c r="R107" s="17"/>
      <c r="S107" s="18"/>
      <c r="T107" s="76"/>
    </row>
    <row r="108" spans="1:30" ht="45" customHeight="1">
      <c r="F108" s="85"/>
      <c r="G108" s="85"/>
      <c r="H108" s="73"/>
      <c r="I108" s="86" t="s">
        <v>237</v>
      </c>
      <c r="J108" s="40">
        <v>10</v>
      </c>
      <c r="K108" s="64">
        <f>K103</f>
        <v>0</v>
      </c>
      <c r="L108" s="123"/>
      <c r="M108" s="16"/>
      <c r="N108" s="247"/>
      <c r="O108" s="123"/>
      <c r="P108" s="123"/>
      <c r="Q108" s="123"/>
      <c r="R108" s="17"/>
      <c r="S108" s="18"/>
      <c r="T108" s="76"/>
    </row>
    <row r="109" spans="1:30" ht="45" customHeight="1">
      <c r="I109" s="86" t="s">
        <v>238</v>
      </c>
      <c r="J109" s="107"/>
      <c r="K109" s="44">
        <f>(K107)+K108</f>
        <v>0</v>
      </c>
    </row>
    <row r="112" spans="1:30" ht="45" customHeight="1"/>
    <row r="113" spans="1:19" ht="45" customHeight="1"/>
    <row r="114" spans="1:19" ht="45" customHeight="1"/>
    <row r="115" spans="1:19" ht="45" customHeight="1"/>
    <row r="116" spans="1:19" ht="45" customHeight="1"/>
    <row r="122" spans="1:19" s="113" customFormat="1" ht="37.5" hidden="1" customHeight="1">
      <c r="A122" s="110"/>
      <c r="B122" s="110"/>
      <c r="C122" s="110"/>
      <c r="D122" s="110"/>
      <c r="E122" s="110"/>
      <c r="F122" s="111"/>
      <c r="G122" s="111"/>
      <c r="H122" s="112"/>
      <c r="I122" s="111"/>
      <c r="J122" s="112"/>
      <c r="K122" s="112"/>
      <c r="M122" s="112"/>
      <c r="N122" s="112"/>
      <c r="O122" s="109" t="s">
        <v>239</v>
      </c>
      <c r="P122" s="109" t="s">
        <v>240</v>
      </c>
      <c r="Q122" s="114" t="s">
        <v>241</v>
      </c>
      <c r="R122" s="115" t="s">
        <v>242</v>
      </c>
      <c r="S122" s="111"/>
    </row>
    <row r="123" spans="1:19" s="113" customFormat="1" ht="37.5" hidden="1" customHeight="1">
      <c r="A123" s="110"/>
      <c r="B123" s="110"/>
      <c r="C123" s="110"/>
      <c r="D123" s="110"/>
      <c r="E123" s="110"/>
      <c r="F123" s="111"/>
      <c r="G123" s="111"/>
      <c r="H123" s="112"/>
      <c r="I123" s="111"/>
      <c r="J123" s="112"/>
      <c r="K123" s="112"/>
      <c r="M123" s="112"/>
      <c r="N123" s="109" t="s">
        <v>84</v>
      </c>
      <c r="O123" s="117"/>
      <c r="P123" s="116">
        <f>COUNTIF(P9:P94,"Core")</f>
        <v>0</v>
      </c>
      <c r="Q123" s="116">
        <f>COUNTIF(Q9:Q94,"Not Awarded - Major Non-compliance")</f>
        <v>0</v>
      </c>
      <c r="R123" s="118"/>
      <c r="S123" s="111"/>
    </row>
    <row r="124" spans="1:19" s="113" customFormat="1" ht="37.5" hidden="1" customHeight="1">
      <c r="A124" s="110"/>
      <c r="B124" s="110"/>
      <c r="C124" s="110"/>
      <c r="D124" s="110"/>
      <c r="E124" s="110"/>
      <c r="F124" s="111"/>
      <c r="G124" s="111"/>
      <c r="H124" s="112"/>
      <c r="I124" s="111"/>
      <c r="J124" s="112"/>
      <c r="K124" s="112"/>
      <c r="M124" s="112"/>
      <c r="N124" s="109" t="s">
        <v>85</v>
      </c>
      <c r="O124" s="116">
        <f>COUNTIF(O9:O94,"Stage 1")</f>
        <v>0</v>
      </c>
      <c r="P124" s="116">
        <f>COUNTIF(P9:P94,"Stage 1")</f>
        <v>0</v>
      </c>
      <c r="Q124" s="116">
        <f>COUNTIF(Q9:Q94,"Not Awarded - Major Non-compliance")</f>
        <v>0</v>
      </c>
      <c r="R124" s="109" t="str">
        <f>IF(Q124&gt;P124*0.5, "Go to Stage 2", "Assessment Complete")</f>
        <v>Assessment Complete</v>
      </c>
      <c r="S124" s="111"/>
    </row>
    <row r="125" spans="1:19" s="113" customFormat="1" ht="37.5" hidden="1" customHeight="1">
      <c r="A125" s="110"/>
      <c r="B125" s="110"/>
      <c r="C125" s="110"/>
      <c r="D125" s="110"/>
      <c r="E125" s="110"/>
      <c r="F125" s="111"/>
      <c r="G125" s="111"/>
      <c r="H125" s="112"/>
      <c r="I125" s="111"/>
      <c r="J125" s="112"/>
      <c r="K125" s="112"/>
      <c r="M125" s="112"/>
      <c r="N125" s="109" t="s">
        <v>87</v>
      </c>
      <c r="O125" s="116">
        <f>COUNTIF(O9:O94,"Stage 2")</f>
        <v>0</v>
      </c>
      <c r="P125" s="116">
        <f>COUNTIF(P9:P94,"Stage 2")</f>
        <v>0</v>
      </c>
      <c r="Q125" s="116">
        <f>COUNTIF(Q9:Q94,"Not Awarded - Major Non-compliance")</f>
        <v>0</v>
      </c>
      <c r="R125" s="109" t="str">
        <f>IF(AND(R124="Go to Stage 2", P125=0),R124,IF(Q125&gt;SUM(P124:P125)*0.5,"Go to Stage 3","Assessment Complete"))</f>
        <v>Assessment Complete</v>
      </c>
      <c r="S125" s="111"/>
    </row>
    <row r="126" spans="1:19" s="113" customFormat="1" ht="37.5" hidden="1" customHeight="1">
      <c r="A126" s="110"/>
      <c r="B126" s="110"/>
      <c r="C126" s="110"/>
      <c r="D126" s="110"/>
      <c r="E126" s="110"/>
      <c r="F126" s="111"/>
      <c r="G126" s="111"/>
      <c r="H126" s="112"/>
      <c r="I126" s="111"/>
      <c r="J126" s="112"/>
      <c r="K126" s="112"/>
      <c r="M126" s="112"/>
      <c r="N126" s="109" t="s">
        <v>91</v>
      </c>
      <c r="O126" s="116">
        <f>COUNTIF(O9:O94,"Stage 3")</f>
        <v>0</v>
      </c>
      <c r="P126" s="116">
        <f>COUNTIF(P9:P94,"Stage 3")</f>
        <v>0</v>
      </c>
      <c r="Q126" s="116">
        <f>COUNTIF(Q9:Q94,"Not Awarded - Major Non-compliance")</f>
        <v>0</v>
      </c>
      <c r="R126" s="118"/>
      <c r="S126" s="111"/>
    </row>
    <row r="127" spans="1:19" s="113" customFormat="1" ht="37.5" hidden="1" customHeight="1">
      <c r="A127" s="110"/>
      <c r="B127" s="110"/>
      <c r="C127" s="110"/>
      <c r="D127" s="110"/>
      <c r="E127" s="110"/>
      <c r="F127" s="111"/>
      <c r="G127" s="111"/>
      <c r="H127" s="112"/>
      <c r="I127" s="111"/>
      <c r="J127" s="112"/>
      <c r="K127" s="112"/>
      <c r="M127" s="112"/>
      <c r="N127" s="112"/>
      <c r="O127" s="119"/>
      <c r="P127" s="120"/>
      <c r="Q127" s="114">
        <f>COUNTIF(Q9:Q94,"Awarded - Compliant")+COUNTIF(Q9:Q94,"Awarded - Minor non-Compliance")+COUNTIF(Q9:Q94,"Not Awarded - Major non-compliance")</f>
        <v>0</v>
      </c>
      <c r="R127" s="109" t="str">
        <f>IF(R124="Assessment Complete",R124,IF(R125="Assessment Complete",R125,IF(P123&gt;=1,R125,"Assessment Complete")))</f>
        <v>Assessment Complete</v>
      </c>
      <c r="S127" s="111"/>
    </row>
    <row r="218" spans="2:2">
      <c r="B218" s="71" t="b">
        <v>0</v>
      </c>
    </row>
    <row r="219" spans="2:2">
      <c r="B219" s="71" t="b">
        <v>1</v>
      </c>
    </row>
  </sheetData>
  <sheetProtection algorithmName="SHA-512" hashValue="RgTRYZr7KOKDWm8Xipoo1WeeNXgF7gRTMLz5rxu8vQ5kHc5wJ1wJdJgDqXvEPTeuwKS+KFKEIQ2rGrWsyZ/2oA==" saltValue="wOTltB1g7Lrjss5c+M9OKg==" spinCount="100000" sheet="1" objects="1" scenarios="1"/>
  <dataConsolidate/>
  <mergeCells count="64">
    <mergeCell ref="V3:Y3"/>
    <mergeCell ref="Z3:AC3"/>
    <mergeCell ref="V1:Y1"/>
    <mergeCell ref="Z1:AC1"/>
    <mergeCell ref="F2:I2"/>
    <mergeCell ref="V2:Y2"/>
    <mergeCell ref="Z2:AC2"/>
    <mergeCell ref="G4:H4"/>
    <mergeCell ref="V4:Y4"/>
    <mergeCell ref="Z4:AC4"/>
    <mergeCell ref="G5:H5"/>
    <mergeCell ref="V5:Y5"/>
    <mergeCell ref="Z5:AC5"/>
    <mergeCell ref="F27:F29"/>
    <mergeCell ref="G27:G29"/>
    <mergeCell ref="F8:I8"/>
    <mergeCell ref="F10:F12"/>
    <mergeCell ref="G10:G12"/>
    <mergeCell ref="F14:F16"/>
    <mergeCell ref="G14:G16"/>
    <mergeCell ref="F17:F18"/>
    <mergeCell ref="G17:G18"/>
    <mergeCell ref="F19:F21"/>
    <mergeCell ref="G19:G21"/>
    <mergeCell ref="F22:F23"/>
    <mergeCell ref="G22:G23"/>
    <mergeCell ref="F26:I26"/>
    <mergeCell ref="F30:F32"/>
    <mergeCell ref="G30:G32"/>
    <mergeCell ref="F33:F36"/>
    <mergeCell ref="G33:G36"/>
    <mergeCell ref="F37:F39"/>
    <mergeCell ref="G37:G39"/>
    <mergeCell ref="F65:F69"/>
    <mergeCell ref="G65:G69"/>
    <mergeCell ref="F40:F42"/>
    <mergeCell ref="G40:G42"/>
    <mergeCell ref="F43:F44"/>
    <mergeCell ref="G43:G44"/>
    <mergeCell ref="F45:F46"/>
    <mergeCell ref="G45:G46"/>
    <mergeCell ref="F50:I50"/>
    <mergeCell ref="F51:F53"/>
    <mergeCell ref="G52:G53"/>
    <mergeCell ref="F57:F61"/>
    <mergeCell ref="G57:G61"/>
    <mergeCell ref="F73:F74"/>
    <mergeCell ref="G73:G74"/>
    <mergeCell ref="F75:F76"/>
    <mergeCell ref="G75:G76"/>
    <mergeCell ref="F78:F80"/>
    <mergeCell ref="G78:G80"/>
    <mergeCell ref="L98:L102"/>
    <mergeCell ref="F83:I83"/>
    <mergeCell ref="M83:N83"/>
    <mergeCell ref="Q83:R83"/>
    <mergeCell ref="F84:F87"/>
    <mergeCell ref="G84:G87"/>
    <mergeCell ref="L84:L86"/>
    <mergeCell ref="F90:I90"/>
    <mergeCell ref="F91:F92"/>
    <mergeCell ref="G91:G92"/>
    <mergeCell ref="F97:I97"/>
    <mergeCell ref="J98:J102"/>
  </mergeCells>
  <conditionalFormatting sqref="F93:I93 K93">
    <cfRule type="expression" dxfId="105" priority="26">
      <formula>$B$93=TRUE</formula>
    </cfRule>
  </conditionalFormatting>
  <conditionalFormatting sqref="F94:I94 K94">
    <cfRule type="expression" dxfId="104" priority="25">
      <formula>$B$94=TRUE</formula>
    </cfRule>
  </conditionalFormatting>
  <conditionalFormatting sqref="F91:J91 F92:K92 J93:J94">
    <cfRule type="expression" dxfId="103" priority="27">
      <formula>$B$92=TRUE</formula>
    </cfRule>
  </conditionalFormatting>
  <conditionalFormatting sqref="F73:K74">
    <cfRule type="expression" dxfId="102" priority="50">
      <formula>$G$72=$AF$75</formula>
    </cfRule>
  </conditionalFormatting>
  <conditionalFormatting sqref="F77:K77">
    <cfRule type="expression" dxfId="101" priority="49">
      <formula>$G$72=$AF$74</formula>
    </cfRule>
  </conditionalFormatting>
  <conditionalFormatting sqref="G25">
    <cfRule type="expression" dxfId="100" priority="34">
      <formula>#REF!=0</formula>
    </cfRule>
  </conditionalFormatting>
  <conditionalFormatting sqref="G54">
    <cfRule type="expression" dxfId="99" priority="38">
      <formula>#REF!=0</formula>
    </cfRule>
  </conditionalFormatting>
  <conditionalFormatting sqref="H59 H57:I57 H58:J58 H60:J61">
    <cfRule type="expression" dxfId="98" priority="44">
      <formula>$G$51=$AF$51</formula>
    </cfRule>
  </conditionalFormatting>
  <conditionalFormatting sqref="H28:I28 K28">
    <cfRule type="expression" dxfId="97" priority="18">
      <formula>$B$28=TRUE</formula>
    </cfRule>
  </conditionalFormatting>
  <conditionalFormatting sqref="H29:I29 K29">
    <cfRule type="expression" dxfId="96" priority="17">
      <formula>$B$29=TRUE</formula>
    </cfRule>
  </conditionalFormatting>
  <conditionalFormatting sqref="H30:I30 K30">
    <cfRule type="expression" dxfId="95" priority="16">
      <formula>$B$30=TRUE</formula>
    </cfRule>
  </conditionalFormatting>
  <conditionalFormatting sqref="H31:I31 K31">
    <cfRule type="expression" dxfId="94" priority="15">
      <formula>$B$31=TRUE</formula>
    </cfRule>
  </conditionalFormatting>
  <conditionalFormatting sqref="H32:I32 K32">
    <cfRule type="expression" dxfId="93" priority="14">
      <formula>$B$32=TRUE</formula>
    </cfRule>
  </conditionalFormatting>
  <conditionalFormatting sqref="H35:I35 K35">
    <cfRule type="expression" dxfId="92" priority="12">
      <formula>$B$35=TRUE</formula>
    </cfRule>
  </conditionalFormatting>
  <conditionalFormatting sqref="H36:I36 K36">
    <cfRule type="expression" dxfId="91" priority="31">
      <formula>$B$36=TRUE</formula>
    </cfRule>
  </conditionalFormatting>
  <conditionalFormatting sqref="H39:I39 K39">
    <cfRule type="expression" dxfId="90" priority="29">
      <formula>$B$39=TRUE</formula>
    </cfRule>
  </conditionalFormatting>
  <conditionalFormatting sqref="H40:I40 K40">
    <cfRule type="expression" dxfId="89" priority="11">
      <formula>$B$40=TRUE</formula>
    </cfRule>
  </conditionalFormatting>
  <conditionalFormatting sqref="H41:I41 K41">
    <cfRule type="expression" dxfId="88" priority="10">
      <formula>$B$41=TRUE</formula>
    </cfRule>
  </conditionalFormatting>
  <conditionalFormatting sqref="H42:I42 K42">
    <cfRule type="expression" dxfId="87" priority="9">
      <formula>$B$42=TRUE</formula>
    </cfRule>
  </conditionalFormatting>
  <conditionalFormatting sqref="H44:I44 K44">
    <cfRule type="expression" dxfId="86" priority="28">
      <formula>$B$44=TRUE</formula>
    </cfRule>
  </conditionalFormatting>
  <conditionalFormatting sqref="H57:I57 H58:J58 H59 H60:J61">
    <cfRule type="expression" dxfId="85" priority="45">
      <formula>$G$51=#REF!</formula>
    </cfRule>
    <cfRule type="expression" dxfId="84" priority="46">
      <formula>$G$51=#REF!</formula>
    </cfRule>
    <cfRule type="expression" dxfId="83" priority="47">
      <formula>$G$51=#REF!</formula>
    </cfRule>
  </conditionalFormatting>
  <conditionalFormatting sqref="H76:I76 K76">
    <cfRule type="expression" dxfId="82" priority="22">
      <formula>$B$76=TRUE</formula>
    </cfRule>
  </conditionalFormatting>
  <conditionalFormatting sqref="H78:I78 H79 J79:K79">
    <cfRule type="expression" dxfId="81" priority="40">
      <formula>$G$78=$W$80</formula>
    </cfRule>
  </conditionalFormatting>
  <conditionalFormatting sqref="H22:J22">
    <cfRule type="expression" dxfId="80" priority="7">
      <formula>$G$22=$I$23</formula>
    </cfRule>
  </conditionalFormatting>
  <conditionalFormatting sqref="H23:J23">
    <cfRule type="expression" dxfId="79" priority="8">
      <formula>$G$22=$I$22</formula>
    </cfRule>
  </conditionalFormatting>
  <conditionalFormatting sqref="H25:J25">
    <cfRule type="expression" dxfId="78" priority="39">
      <formula>#REF!=0</formula>
    </cfRule>
  </conditionalFormatting>
  <conditionalFormatting sqref="H59:J59">
    <cfRule type="expression" dxfId="77" priority="4">
      <formula>$B$59=TRUE</formula>
    </cfRule>
  </conditionalFormatting>
  <conditionalFormatting sqref="H66:J66">
    <cfRule type="expression" dxfId="76" priority="43">
      <formula>$B$66=TRUE</formula>
    </cfRule>
  </conditionalFormatting>
  <conditionalFormatting sqref="H66:J69">
    <cfRule type="expression" dxfId="75" priority="52">
      <formula>$G$65=$AF$65</formula>
    </cfRule>
  </conditionalFormatting>
  <conditionalFormatting sqref="H67:J67">
    <cfRule type="expression" dxfId="74" priority="42">
      <formula>$B$67=TRUE</formula>
    </cfRule>
  </conditionalFormatting>
  <conditionalFormatting sqref="H68:J68">
    <cfRule type="expression" dxfId="73" priority="23">
      <formula>$B$68=TRUE</formula>
    </cfRule>
  </conditionalFormatting>
  <conditionalFormatting sqref="H27:K27 J28:J32">
    <cfRule type="expression" dxfId="72" priority="19">
      <formula>$B$27=TRUE</formula>
    </cfRule>
  </conditionalFormatting>
  <conditionalFormatting sqref="H34:K34 J35:J36">
    <cfRule type="expression" dxfId="71" priority="13">
      <formula>$B$34=TRUE</formula>
    </cfRule>
  </conditionalFormatting>
  <conditionalFormatting sqref="H38:K38 J39:J44">
    <cfRule type="expression" dxfId="70" priority="30">
      <formula>$B$38=TRUE</formula>
    </cfRule>
  </conditionalFormatting>
  <conditionalFormatting sqref="H45:K45">
    <cfRule type="expression" dxfId="69" priority="33">
      <formula>$G$45=$I$46</formula>
    </cfRule>
  </conditionalFormatting>
  <conditionalFormatting sqref="H46:K46">
    <cfRule type="expression" dxfId="68" priority="32">
      <formula>$G$45=$I$45</formula>
    </cfRule>
  </conditionalFormatting>
  <conditionalFormatting sqref="H52:K52">
    <cfRule type="expression" dxfId="67" priority="1">
      <formula>$G$52=$I$53</formula>
    </cfRule>
  </conditionalFormatting>
  <conditionalFormatting sqref="H53:K53">
    <cfRule type="expression" dxfId="66" priority="2">
      <formula>$G$52=$I$52</formula>
    </cfRule>
  </conditionalFormatting>
  <conditionalFormatting sqref="H57:K57">
    <cfRule type="expression" dxfId="65" priority="54">
      <formula>$G$57=$AE$59</formula>
    </cfRule>
  </conditionalFormatting>
  <conditionalFormatting sqref="H58:K61">
    <cfRule type="expression" dxfId="64" priority="53">
      <formula>$G$57=$AE$58</formula>
    </cfRule>
  </conditionalFormatting>
  <conditionalFormatting sqref="H75:K75 J76">
    <cfRule type="expression" dxfId="63" priority="21">
      <formula>$B$75=TRUE</formula>
    </cfRule>
  </conditionalFormatting>
  <conditionalFormatting sqref="H80:K80">
    <cfRule type="expression" dxfId="62" priority="51">
      <formula>$G$78=$AF$81</formula>
    </cfRule>
  </conditionalFormatting>
  <conditionalFormatting sqref="H86:K86 H87 J87:K87">
    <cfRule type="expression" dxfId="61" priority="20">
      <formula>$B$86=TRUE</formula>
    </cfRule>
  </conditionalFormatting>
  <conditionalFormatting sqref="I87">
    <cfRule type="expression" dxfId="60" priority="6">
      <formula>$B$85=TRUE</formula>
    </cfRule>
  </conditionalFormatting>
  <conditionalFormatting sqref="J57 H65:J65">
    <cfRule type="expression" dxfId="59" priority="48">
      <formula>$G$65=$AF$66</formula>
    </cfRule>
  </conditionalFormatting>
  <conditionalFormatting sqref="J67:J68">
    <cfRule type="expression" dxfId="58" priority="24">
      <formula>$B$67=TRUE</formula>
    </cfRule>
  </conditionalFormatting>
  <conditionalFormatting sqref="K20:K21">
    <cfRule type="expression" dxfId="57" priority="36">
      <formula>$G$19=$I$20</formula>
    </cfRule>
  </conditionalFormatting>
  <conditionalFormatting sqref="K22:K23">
    <cfRule type="expression" dxfId="56" priority="37">
      <formula>$G$22=$I$22</formula>
    </cfRule>
  </conditionalFormatting>
  <conditionalFormatting sqref="K84">
    <cfRule type="expression" dxfId="55" priority="35">
      <formula>$G$51=#REF!</formula>
    </cfRule>
  </conditionalFormatting>
  <conditionalFormatting sqref="S9:S23 S27:S47 S58:S61 S65:S69 S73:S80 S84:S87 S91:S94 S98:S102 S51:S53">
    <cfRule type="expression" dxfId="54" priority="41">
      <formula>Q9=$AK$11</formula>
    </cfRule>
  </conditionalFormatting>
  <conditionalFormatting sqref="S57">
    <cfRule type="expression" dxfId="53" priority="3">
      <formula>Q57=$AK$9</formula>
    </cfRule>
  </conditionalFormatting>
  <dataValidations count="20">
    <dataValidation type="list" allowBlank="1" showInputMessage="1" showErrorMessage="1" sqref="K17 K91 K78 K51 K37 K33 K19" xr:uid="{D83C1E98-1D5C-477E-852C-E58A6B123478}">
      <formula1>$AL$9:$AL$10</formula1>
    </dataValidation>
    <dataValidation type="list" allowBlank="1" showInputMessage="1" showErrorMessage="1" sqref="Q9:Q23 Q98:Q102 Q91:Q94 Q84:Q87 Q75:Q79 Q65:Q69 Q57:Q61 Q51:Q53 Q27:Q47" xr:uid="{C931F841-17D2-4038-B2ED-57A00EA09BF9}">
      <formula1>$AK$9:$AK$11</formula1>
    </dataValidation>
    <dataValidation type="list" allowBlank="1" showInputMessage="1" showErrorMessage="1" promptTitle="Selection Required" prompt="Please indicate the project's desired pathway." sqref="G52:G53" xr:uid="{690305EB-0FC5-4F2D-8CC8-09E3B927401B}">
      <formula1>$I$52:$I$53</formula1>
    </dataValidation>
    <dataValidation type="list" allowBlank="1" showErrorMessage="1" promptTitle="Selection Required" prompt="Please indicate the project's desired pathway." sqref="G57" xr:uid="{659BB2D3-3E71-4EFF-B643-22FB562A23DE}">
      <formula1>$AE$58:$AE$59</formula1>
    </dataValidation>
    <dataValidation type="list" allowBlank="1" showInputMessage="1" showErrorMessage="1" promptTitle="Selection required" prompt="Please indicate the project's desired pathway." sqref="I79" xr:uid="{FF013D5A-6B92-4591-887A-58D68011B42F}">
      <formula1>"Percentage Benchmark,Fixed Benchmark"</formula1>
    </dataValidation>
    <dataValidation allowBlank="1" showInputMessage="1" showErrorMessage="1" promptTitle="Selection Required" prompt="For the Materials category, either the 'Life Cycle Assessment' OR 'Sustainable Products' pathway must be selected." sqref="G72" xr:uid="{686EC722-8C59-462F-B4AB-F113A553BECB}"/>
    <dataValidation type="list" allowBlank="1" showInputMessage="1" showErrorMessage="1" promptTitle="Selection Required" prompt="Please indicate the project's desired pathway." sqref="G65:G69" xr:uid="{C7D7D33B-8276-4123-918D-08B790D907D1}">
      <formula1>$AF$65:$AF$66</formula1>
    </dataValidation>
    <dataValidation type="list" allowBlank="1" showInputMessage="1" showErrorMessage="1" promptTitle="Selection required " prompt="Please indicate the project's desired pathway." sqref="I58" xr:uid="{DDB5895B-D539-4309-A059-C570DA016351}">
      <formula1>$AF$56:$AF$58</formula1>
    </dataValidation>
    <dataValidation type="list" allowBlank="1" showInputMessage="1" showErrorMessage="1" sqref="G63" xr:uid="{D27367DA-A97C-4357-8AEE-15FCD419D164}">
      <formula1>$AF$56:$AF$56</formula1>
    </dataValidation>
    <dataValidation type="list" allowBlank="1" showInputMessage="1" showErrorMessage="1" sqref="Q80 Q73:Q74" xr:uid="{0DEBFEF8-61D9-4427-8397-D167A65DF87C}">
      <formula1>$AK$7:$AK$9</formula1>
    </dataValidation>
    <dataValidation type="list" allowBlank="1" showInputMessage="1" showErrorMessage="1" sqref="O9:P23 O91:P94 O73:P80 O65:P69 O51:P53 O27:P47 O84:P87 O58:P61" xr:uid="{45124DCA-A621-47A5-9987-11EFAACECE96}">
      <formula1>$AK$12:$AK$13</formula1>
    </dataValidation>
    <dataValidation type="list" allowBlank="1" showInputMessage="1" showErrorMessage="1" promptTitle="Selection Required" prompt="Please indicate the project's desired pathway." sqref="G22:G23" xr:uid="{225064A3-3770-4B93-B943-DFE92AC99635}">
      <formula1>$I$22:$I$23</formula1>
    </dataValidation>
    <dataValidation type="list" allowBlank="1" showInputMessage="1" showErrorMessage="1" sqref="F22:F23" xr:uid="{19D3FC99-FC9E-4153-A54E-E3303595FA79}">
      <formula1>$I$22:$I$23</formula1>
    </dataValidation>
    <dataValidation type="list" allowBlank="1" showInputMessage="1" showErrorMessage="1" promptTitle="Selection Required" prompt="Please indicate the project's desired pathway." sqref="G45:G46" xr:uid="{89978CF4-199D-44FE-98C2-C9AC598620D5}">
      <formula1>$I$45:$I$46</formula1>
    </dataValidation>
    <dataValidation type="decimal" operator="lessThanOrEqual" allowBlank="1" showInputMessage="1" showErrorMessage="1" sqref="K98:K102" xr:uid="{06AB1054-2956-45DA-BA14-882F308464D5}">
      <formula1>10</formula1>
    </dataValidation>
    <dataValidation type="list" allowBlank="1" showInputMessage="1" showErrorMessage="1" sqref="G71" xr:uid="{9F503A01-32BB-45B8-BF82-5B580A3EB2AB}">
      <formula1>$T$65:$T$66</formula1>
    </dataValidation>
    <dataValidation type="decimal" allowBlank="1" showInputMessage="1" showErrorMessage="1" sqref="K18 K9 K20:K23 K11:K16" xr:uid="{404FBAC3-EA6B-4693-8C56-46054763578B}">
      <formula1>0</formula1>
      <formula2>J9</formula2>
    </dataValidation>
    <dataValidation type="list" allowBlank="1" showInputMessage="1" showErrorMessage="1" sqref="G55 O98:P102" xr:uid="{3284EED4-90EA-405A-BDC9-50F2F671A1F7}">
      <formula1>#REF!</formula1>
    </dataValidation>
    <dataValidation type="decimal" operator="lessThanOrEqual" allowBlank="1" showInputMessage="1" showErrorMessage="1" sqref="K27:K32 K34:K36 K103 K92:K94 K38:K47 K57:K61 K84:K87 K79:K80 K73:K77 K65:K69" xr:uid="{F732D7AF-1BC6-421C-8707-F7CE8BC13C1A}">
      <formula1>J27</formula1>
    </dataValidation>
    <dataValidation allowBlank="1" showErrorMessage="1" promptTitle="Selection Required" prompt="Please indicate the project's desired pathway." sqref="G78:G80 G51" xr:uid="{AFEFC505-74A4-4C8D-AFC7-A68F67BB00AC}"/>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locked="0" defaultSize="0" autoFill="0" autoLine="0" autoPict="0">
                <anchor moveWithCells="1">
                  <from>
                    <xdr:col>4</xdr:col>
                    <xdr:colOff>69850</xdr:colOff>
                    <xdr:row>35</xdr:row>
                    <xdr:rowOff>184150</xdr:rowOff>
                  </from>
                  <to>
                    <xdr:col>5</xdr:col>
                    <xdr:colOff>12700</xdr:colOff>
                    <xdr:row>35</xdr:row>
                    <xdr:rowOff>381000</xdr:rowOff>
                  </to>
                </anchor>
              </controlPr>
            </control>
          </mc:Choice>
        </mc:AlternateContent>
        <mc:AlternateContent xmlns:mc="http://schemas.openxmlformats.org/markup-compatibility/2006">
          <mc:Choice Requires="x14">
            <control shapeId="51202" r:id="rId5" name="Check Box 2">
              <controlPr locked="0" defaultSize="0" autoFill="0" autoLine="0" autoPict="0">
                <anchor moveWithCells="1">
                  <from>
                    <xdr:col>4</xdr:col>
                    <xdr:colOff>69850</xdr:colOff>
                    <xdr:row>37</xdr:row>
                    <xdr:rowOff>184150</xdr:rowOff>
                  </from>
                  <to>
                    <xdr:col>5</xdr:col>
                    <xdr:colOff>12700</xdr:colOff>
                    <xdr:row>37</xdr:row>
                    <xdr:rowOff>381000</xdr:rowOff>
                  </to>
                </anchor>
              </controlPr>
            </control>
          </mc:Choice>
        </mc:AlternateContent>
        <mc:AlternateContent xmlns:mc="http://schemas.openxmlformats.org/markup-compatibility/2006">
          <mc:Choice Requires="x14">
            <control shapeId="51203" r:id="rId6" name="Check Box 3">
              <controlPr locked="0" defaultSize="0" autoFill="0" autoLine="0" autoPict="0">
                <anchor moveWithCells="1">
                  <from>
                    <xdr:col>4</xdr:col>
                    <xdr:colOff>69850</xdr:colOff>
                    <xdr:row>38</xdr:row>
                    <xdr:rowOff>184150</xdr:rowOff>
                  </from>
                  <to>
                    <xdr:col>5</xdr:col>
                    <xdr:colOff>6350</xdr:colOff>
                    <xdr:row>38</xdr:row>
                    <xdr:rowOff>381000</xdr:rowOff>
                  </to>
                </anchor>
              </controlPr>
            </control>
          </mc:Choice>
        </mc:AlternateContent>
        <mc:AlternateContent xmlns:mc="http://schemas.openxmlformats.org/markup-compatibility/2006">
          <mc:Choice Requires="x14">
            <control shapeId="51204" r:id="rId7" name="Check Box 4">
              <controlPr locked="0" defaultSize="0" autoFill="0" autoLine="0" autoPict="0">
                <anchor moveWithCells="1">
                  <from>
                    <xdr:col>4</xdr:col>
                    <xdr:colOff>38100</xdr:colOff>
                    <xdr:row>43</xdr:row>
                    <xdr:rowOff>146050</xdr:rowOff>
                  </from>
                  <to>
                    <xdr:col>4</xdr:col>
                    <xdr:colOff>889000</xdr:colOff>
                    <xdr:row>43</xdr:row>
                    <xdr:rowOff>342900</xdr:rowOff>
                  </to>
                </anchor>
              </controlPr>
            </control>
          </mc:Choice>
        </mc:AlternateContent>
        <mc:AlternateContent xmlns:mc="http://schemas.openxmlformats.org/markup-compatibility/2006">
          <mc:Choice Requires="x14">
            <control shapeId="51205" r:id="rId8" name="Check Box 5">
              <controlPr locked="0" defaultSize="0" autoFill="0" autoLine="0" autoPict="0">
                <anchor moveWithCells="1">
                  <from>
                    <xdr:col>4</xdr:col>
                    <xdr:colOff>69850</xdr:colOff>
                    <xdr:row>74</xdr:row>
                    <xdr:rowOff>184150</xdr:rowOff>
                  </from>
                  <to>
                    <xdr:col>5</xdr:col>
                    <xdr:colOff>12700</xdr:colOff>
                    <xdr:row>74</xdr:row>
                    <xdr:rowOff>381000</xdr:rowOff>
                  </to>
                </anchor>
              </controlPr>
            </control>
          </mc:Choice>
        </mc:AlternateContent>
        <mc:AlternateContent xmlns:mc="http://schemas.openxmlformats.org/markup-compatibility/2006">
          <mc:Choice Requires="x14">
            <control shapeId="51206" r:id="rId9" name="Check Box 6">
              <controlPr locked="0" defaultSize="0" autoFill="0" autoLine="0" autoPict="0">
                <anchor moveWithCells="1">
                  <from>
                    <xdr:col>4</xdr:col>
                    <xdr:colOff>69850</xdr:colOff>
                    <xdr:row>92</xdr:row>
                    <xdr:rowOff>184150</xdr:rowOff>
                  </from>
                  <to>
                    <xdr:col>5</xdr:col>
                    <xdr:colOff>12700</xdr:colOff>
                    <xdr:row>92</xdr:row>
                    <xdr:rowOff>381000</xdr:rowOff>
                  </to>
                </anchor>
              </controlPr>
            </control>
          </mc:Choice>
        </mc:AlternateContent>
        <mc:AlternateContent xmlns:mc="http://schemas.openxmlformats.org/markup-compatibility/2006">
          <mc:Choice Requires="x14">
            <control shapeId="51207" r:id="rId10" name="Check Box 7">
              <controlPr locked="0" defaultSize="0" autoFill="0" autoLine="0" autoPict="0">
                <anchor moveWithCells="1">
                  <from>
                    <xdr:col>4</xdr:col>
                    <xdr:colOff>69850</xdr:colOff>
                    <xdr:row>91</xdr:row>
                    <xdr:rowOff>184150</xdr:rowOff>
                  </from>
                  <to>
                    <xdr:col>5</xdr:col>
                    <xdr:colOff>12700</xdr:colOff>
                    <xdr:row>91</xdr:row>
                    <xdr:rowOff>381000</xdr:rowOff>
                  </to>
                </anchor>
              </controlPr>
            </control>
          </mc:Choice>
        </mc:AlternateContent>
        <mc:AlternateContent xmlns:mc="http://schemas.openxmlformats.org/markup-compatibility/2006">
          <mc:Choice Requires="x14">
            <control shapeId="51208" r:id="rId11" name="Check Box 8">
              <controlPr locked="0" defaultSize="0" autoFill="0" autoLine="0" autoPict="0">
                <anchor moveWithCells="1">
                  <from>
                    <xdr:col>4</xdr:col>
                    <xdr:colOff>69850</xdr:colOff>
                    <xdr:row>93</xdr:row>
                    <xdr:rowOff>184150</xdr:rowOff>
                  </from>
                  <to>
                    <xdr:col>5</xdr:col>
                    <xdr:colOff>12700</xdr:colOff>
                    <xdr:row>93</xdr:row>
                    <xdr:rowOff>381000</xdr:rowOff>
                  </to>
                </anchor>
              </controlPr>
            </control>
          </mc:Choice>
        </mc:AlternateContent>
        <mc:AlternateContent xmlns:mc="http://schemas.openxmlformats.org/markup-compatibility/2006">
          <mc:Choice Requires="x14">
            <control shapeId="51209" r:id="rId12" name="Check Box 9">
              <controlPr locked="0" defaultSize="0" autoFill="0" autoLine="0" autoPict="0">
                <anchor moveWithCells="1">
                  <from>
                    <xdr:col>4</xdr:col>
                    <xdr:colOff>69850</xdr:colOff>
                    <xdr:row>65</xdr:row>
                    <xdr:rowOff>184150</xdr:rowOff>
                  </from>
                  <to>
                    <xdr:col>5</xdr:col>
                    <xdr:colOff>12700</xdr:colOff>
                    <xdr:row>65</xdr:row>
                    <xdr:rowOff>381000</xdr:rowOff>
                  </to>
                </anchor>
              </controlPr>
            </control>
          </mc:Choice>
        </mc:AlternateContent>
        <mc:AlternateContent xmlns:mc="http://schemas.openxmlformats.org/markup-compatibility/2006">
          <mc:Choice Requires="x14">
            <control shapeId="51210" r:id="rId13" name="Check Box 10">
              <controlPr locked="0" defaultSize="0" autoFill="0" autoLine="0" autoPict="0">
                <anchor moveWithCells="1">
                  <from>
                    <xdr:col>4</xdr:col>
                    <xdr:colOff>69850</xdr:colOff>
                    <xdr:row>66</xdr:row>
                    <xdr:rowOff>184150</xdr:rowOff>
                  </from>
                  <to>
                    <xdr:col>5</xdr:col>
                    <xdr:colOff>12700</xdr:colOff>
                    <xdr:row>66</xdr:row>
                    <xdr:rowOff>381000</xdr:rowOff>
                  </to>
                </anchor>
              </controlPr>
            </control>
          </mc:Choice>
        </mc:AlternateContent>
        <mc:AlternateContent xmlns:mc="http://schemas.openxmlformats.org/markup-compatibility/2006">
          <mc:Choice Requires="x14">
            <control shapeId="51212" r:id="rId14" name="Check Box 12">
              <controlPr locked="0" defaultSize="0" autoFill="0" autoLine="0" autoPict="0">
                <anchor moveWithCells="1">
                  <from>
                    <xdr:col>4</xdr:col>
                    <xdr:colOff>69850</xdr:colOff>
                    <xdr:row>75</xdr:row>
                    <xdr:rowOff>184150</xdr:rowOff>
                  </from>
                  <to>
                    <xdr:col>5</xdr:col>
                    <xdr:colOff>12700</xdr:colOff>
                    <xdr:row>75</xdr:row>
                    <xdr:rowOff>381000</xdr:rowOff>
                  </to>
                </anchor>
              </controlPr>
            </control>
          </mc:Choice>
        </mc:AlternateContent>
        <mc:AlternateContent xmlns:mc="http://schemas.openxmlformats.org/markup-compatibility/2006">
          <mc:Choice Requires="x14">
            <control shapeId="51213" r:id="rId15" name="Check Box 13">
              <controlPr locked="0" defaultSize="0" autoFill="0" autoLine="0" autoPict="0">
                <anchor moveWithCells="1">
                  <from>
                    <xdr:col>4</xdr:col>
                    <xdr:colOff>69850</xdr:colOff>
                    <xdr:row>58</xdr:row>
                    <xdr:rowOff>184150</xdr:rowOff>
                  </from>
                  <to>
                    <xdr:col>5</xdr:col>
                    <xdr:colOff>12700</xdr:colOff>
                    <xdr:row>58</xdr:row>
                    <xdr:rowOff>381000</xdr:rowOff>
                  </to>
                </anchor>
              </controlPr>
            </control>
          </mc:Choice>
        </mc:AlternateContent>
        <mc:AlternateContent xmlns:mc="http://schemas.openxmlformats.org/markup-compatibility/2006">
          <mc:Choice Requires="x14">
            <control shapeId="51214" r:id="rId16" name="Check Box 14">
              <controlPr locked="0" defaultSize="0" autoFill="0" autoLine="0" autoPict="0">
                <anchor moveWithCells="1">
                  <from>
                    <xdr:col>4</xdr:col>
                    <xdr:colOff>69850</xdr:colOff>
                    <xdr:row>26</xdr:row>
                    <xdr:rowOff>184150</xdr:rowOff>
                  </from>
                  <to>
                    <xdr:col>5</xdr:col>
                    <xdr:colOff>12700</xdr:colOff>
                    <xdr:row>26</xdr:row>
                    <xdr:rowOff>381000</xdr:rowOff>
                  </to>
                </anchor>
              </controlPr>
            </control>
          </mc:Choice>
        </mc:AlternateContent>
        <mc:AlternateContent xmlns:mc="http://schemas.openxmlformats.org/markup-compatibility/2006">
          <mc:Choice Requires="x14">
            <control shapeId="51215" r:id="rId17" name="Check Box 15">
              <controlPr locked="0" defaultSize="0" autoFill="0" autoLine="0" autoPict="0">
                <anchor moveWithCells="1">
                  <from>
                    <xdr:col>4</xdr:col>
                    <xdr:colOff>69850</xdr:colOff>
                    <xdr:row>27</xdr:row>
                    <xdr:rowOff>184150</xdr:rowOff>
                  </from>
                  <to>
                    <xdr:col>5</xdr:col>
                    <xdr:colOff>12700</xdr:colOff>
                    <xdr:row>27</xdr:row>
                    <xdr:rowOff>381000</xdr:rowOff>
                  </to>
                </anchor>
              </controlPr>
            </control>
          </mc:Choice>
        </mc:AlternateContent>
        <mc:AlternateContent xmlns:mc="http://schemas.openxmlformats.org/markup-compatibility/2006">
          <mc:Choice Requires="x14">
            <control shapeId="51216" r:id="rId18" name="Check Box 16">
              <controlPr locked="0" defaultSize="0" autoFill="0" autoLine="0" autoPict="0">
                <anchor moveWithCells="1">
                  <from>
                    <xdr:col>4</xdr:col>
                    <xdr:colOff>69850</xdr:colOff>
                    <xdr:row>28</xdr:row>
                    <xdr:rowOff>184150</xdr:rowOff>
                  </from>
                  <to>
                    <xdr:col>5</xdr:col>
                    <xdr:colOff>12700</xdr:colOff>
                    <xdr:row>28</xdr:row>
                    <xdr:rowOff>381000</xdr:rowOff>
                  </to>
                </anchor>
              </controlPr>
            </control>
          </mc:Choice>
        </mc:AlternateContent>
        <mc:AlternateContent xmlns:mc="http://schemas.openxmlformats.org/markup-compatibility/2006">
          <mc:Choice Requires="x14">
            <control shapeId="51217" r:id="rId19" name="Check Box 17">
              <controlPr locked="0" defaultSize="0" autoFill="0" autoLine="0" autoPict="0">
                <anchor moveWithCells="1">
                  <from>
                    <xdr:col>4</xdr:col>
                    <xdr:colOff>69850</xdr:colOff>
                    <xdr:row>29</xdr:row>
                    <xdr:rowOff>184150</xdr:rowOff>
                  </from>
                  <to>
                    <xdr:col>5</xdr:col>
                    <xdr:colOff>12700</xdr:colOff>
                    <xdr:row>29</xdr:row>
                    <xdr:rowOff>381000</xdr:rowOff>
                  </to>
                </anchor>
              </controlPr>
            </control>
          </mc:Choice>
        </mc:AlternateContent>
        <mc:AlternateContent xmlns:mc="http://schemas.openxmlformats.org/markup-compatibility/2006">
          <mc:Choice Requires="x14">
            <control shapeId="51218" r:id="rId20" name="Check Box 18">
              <controlPr locked="0" defaultSize="0" autoFill="0" autoLine="0" autoPict="0">
                <anchor moveWithCells="1">
                  <from>
                    <xdr:col>4</xdr:col>
                    <xdr:colOff>69850</xdr:colOff>
                    <xdr:row>30</xdr:row>
                    <xdr:rowOff>184150</xdr:rowOff>
                  </from>
                  <to>
                    <xdr:col>5</xdr:col>
                    <xdr:colOff>12700</xdr:colOff>
                    <xdr:row>30</xdr:row>
                    <xdr:rowOff>381000</xdr:rowOff>
                  </to>
                </anchor>
              </controlPr>
            </control>
          </mc:Choice>
        </mc:AlternateContent>
        <mc:AlternateContent xmlns:mc="http://schemas.openxmlformats.org/markup-compatibility/2006">
          <mc:Choice Requires="x14">
            <control shapeId="51219" r:id="rId21" name="Check Box 19">
              <controlPr locked="0" defaultSize="0" autoFill="0" autoLine="0" autoPict="0">
                <anchor moveWithCells="1">
                  <from>
                    <xdr:col>4</xdr:col>
                    <xdr:colOff>69850</xdr:colOff>
                    <xdr:row>31</xdr:row>
                    <xdr:rowOff>184150</xdr:rowOff>
                  </from>
                  <to>
                    <xdr:col>5</xdr:col>
                    <xdr:colOff>12700</xdr:colOff>
                    <xdr:row>31</xdr:row>
                    <xdr:rowOff>381000</xdr:rowOff>
                  </to>
                </anchor>
              </controlPr>
            </control>
          </mc:Choice>
        </mc:AlternateContent>
        <mc:AlternateContent xmlns:mc="http://schemas.openxmlformats.org/markup-compatibility/2006">
          <mc:Choice Requires="x14">
            <control shapeId="51220" r:id="rId22" name="Check Box 20">
              <controlPr locked="0" defaultSize="0" autoFill="0" autoLine="0" autoPict="0">
                <anchor moveWithCells="1">
                  <from>
                    <xdr:col>4</xdr:col>
                    <xdr:colOff>69850</xdr:colOff>
                    <xdr:row>33</xdr:row>
                    <xdr:rowOff>184150</xdr:rowOff>
                  </from>
                  <to>
                    <xdr:col>5</xdr:col>
                    <xdr:colOff>12700</xdr:colOff>
                    <xdr:row>33</xdr:row>
                    <xdr:rowOff>381000</xdr:rowOff>
                  </to>
                </anchor>
              </controlPr>
            </control>
          </mc:Choice>
        </mc:AlternateContent>
        <mc:AlternateContent xmlns:mc="http://schemas.openxmlformats.org/markup-compatibility/2006">
          <mc:Choice Requires="x14">
            <control shapeId="51221" r:id="rId23" name="Check Box 21">
              <controlPr locked="0" defaultSize="0" autoFill="0" autoLine="0" autoPict="0">
                <anchor moveWithCells="1">
                  <from>
                    <xdr:col>4</xdr:col>
                    <xdr:colOff>69850</xdr:colOff>
                    <xdr:row>34</xdr:row>
                    <xdr:rowOff>184150</xdr:rowOff>
                  </from>
                  <to>
                    <xdr:col>5</xdr:col>
                    <xdr:colOff>12700</xdr:colOff>
                    <xdr:row>34</xdr:row>
                    <xdr:rowOff>381000</xdr:rowOff>
                  </to>
                </anchor>
              </controlPr>
            </control>
          </mc:Choice>
        </mc:AlternateContent>
        <mc:AlternateContent xmlns:mc="http://schemas.openxmlformats.org/markup-compatibility/2006">
          <mc:Choice Requires="x14">
            <control shapeId="51222" r:id="rId24" name="Check Box 22">
              <controlPr locked="0" defaultSize="0" autoFill="0" autoLine="0" autoPict="0">
                <anchor moveWithCells="1">
                  <from>
                    <xdr:col>4</xdr:col>
                    <xdr:colOff>69850</xdr:colOff>
                    <xdr:row>39</xdr:row>
                    <xdr:rowOff>184150</xdr:rowOff>
                  </from>
                  <to>
                    <xdr:col>5</xdr:col>
                    <xdr:colOff>12700</xdr:colOff>
                    <xdr:row>39</xdr:row>
                    <xdr:rowOff>381000</xdr:rowOff>
                  </to>
                </anchor>
              </controlPr>
            </control>
          </mc:Choice>
        </mc:AlternateContent>
        <mc:AlternateContent xmlns:mc="http://schemas.openxmlformats.org/markup-compatibility/2006">
          <mc:Choice Requires="x14">
            <control shapeId="51223" r:id="rId25" name="Check Box 23">
              <controlPr locked="0" defaultSize="0" autoFill="0" autoLine="0" autoPict="0">
                <anchor moveWithCells="1">
                  <from>
                    <xdr:col>4</xdr:col>
                    <xdr:colOff>69850</xdr:colOff>
                    <xdr:row>40</xdr:row>
                    <xdr:rowOff>184150</xdr:rowOff>
                  </from>
                  <to>
                    <xdr:col>5</xdr:col>
                    <xdr:colOff>12700</xdr:colOff>
                    <xdr:row>40</xdr:row>
                    <xdr:rowOff>381000</xdr:rowOff>
                  </to>
                </anchor>
              </controlPr>
            </control>
          </mc:Choice>
        </mc:AlternateContent>
        <mc:AlternateContent xmlns:mc="http://schemas.openxmlformats.org/markup-compatibility/2006">
          <mc:Choice Requires="x14">
            <control shapeId="51224" r:id="rId26" name="Check Box 24">
              <controlPr locked="0" defaultSize="0" autoFill="0" autoLine="0" autoPict="0">
                <anchor moveWithCells="1">
                  <from>
                    <xdr:col>4</xdr:col>
                    <xdr:colOff>69850</xdr:colOff>
                    <xdr:row>41</xdr:row>
                    <xdr:rowOff>184150</xdr:rowOff>
                  </from>
                  <to>
                    <xdr:col>5</xdr:col>
                    <xdr:colOff>12700</xdr:colOff>
                    <xdr:row>41</xdr:row>
                    <xdr:rowOff>381000</xdr:rowOff>
                  </to>
                </anchor>
              </controlPr>
            </control>
          </mc:Choice>
        </mc:AlternateContent>
        <mc:AlternateContent xmlns:mc="http://schemas.openxmlformats.org/markup-compatibility/2006">
          <mc:Choice Requires="x14">
            <control shapeId="51225" r:id="rId27" name="Check Box 25">
              <controlPr locked="0" defaultSize="0" autoFill="0" autoLine="0" autoPict="0">
                <anchor moveWithCells="1">
                  <from>
                    <xdr:col>4</xdr:col>
                    <xdr:colOff>38100</xdr:colOff>
                    <xdr:row>53</xdr:row>
                    <xdr:rowOff>0</xdr:rowOff>
                  </from>
                  <to>
                    <xdr:col>4</xdr:col>
                    <xdr:colOff>889000</xdr:colOff>
                    <xdr:row>53</xdr:row>
                    <xdr:rowOff>215900</xdr:rowOff>
                  </to>
                </anchor>
              </controlPr>
            </control>
          </mc:Choice>
        </mc:AlternateContent>
        <mc:AlternateContent xmlns:mc="http://schemas.openxmlformats.org/markup-compatibility/2006">
          <mc:Choice Requires="x14">
            <control shapeId="51226" r:id="rId28" name="Check Box 26">
              <controlPr locked="0" defaultSize="0" autoFill="0" autoLine="0" autoPict="0">
                <anchor moveWithCells="1">
                  <from>
                    <xdr:col>4</xdr:col>
                    <xdr:colOff>38100</xdr:colOff>
                    <xdr:row>53</xdr:row>
                    <xdr:rowOff>0</xdr:rowOff>
                  </from>
                  <to>
                    <xdr:col>4</xdr:col>
                    <xdr:colOff>889000</xdr:colOff>
                    <xdr:row>53</xdr:row>
                    <xdr:rowOff>215900</xdr:rowOff>
                  </to>
                </anchor>
              </controlPr>
            </control>
          </mc:Choice>
        </mc:AlternateContent>
        <mc:AlternateContent xmlns:mc="http://schemas.openxmlformats.org/markup-compatibility/2006">
          <mc:Choice Requires="x14">
            <control shapeId="51227" r:id="rId29" name="Check Box 27">
              <controlPr locked="0" defaultSize="0" autoFill="0" autoLine="0" autoPict="0">
                <anchor moveWithCells="1">
                  <from>
                    <xdr:col>4</xdr:col>
                    <xdr:colOff>38100</xdr:colOff>
                    <xdr:row>53</xdr:row>
                    <xdr:rowOff>0</xdr:rowOff>
                  </from>
                  <to>
                    <xdr:col>4</xdr:col>
                    <xdr:colOff>889000</xdr:colOff>
                    <xdr:row>53</xdr:row>
                    <xdr:rowOff>215900</xdr:rowOff>
                  </to>
                </anchor>
              </controlPr>
            </control>
          </mc:Choice>
        </mc:AlternateContent>
        <mc:AlternateContent xmlns:mc="http://schemas.openxmlformats.org/markup-compatibility/2006">
          <mc:Choice Requires="x14">
            <control shapeId="51228" r:id="rId30" name="Check Box 28">
              <controlPr locked="0" defaultSize="0" autoFill="0" autoLine="0" autoPict="0">
                <anchor moveWithCells="1">
                  <from>
                    <xdr:col>4</xdr:col>
                    <xdr:colOff>38100</xdr:colOff>
                    <xdr:row>53</xdr:row>
                    <xdr:rowOff>0</xdr:rowOff>
                  </from>
                  <to>
                    <xdr:col>4</xdr:col>
                    <xdr:colOff>889000</xdr:colOff>
                    <xdr:row>53</xdr:row>
                    <xdr:rowOff>215900</xdr:rowOff>
                  </to>
                </anchor>
              </controlPr>
            </control>
          </mc:Choice>
        </mc:AlternateContent>
        <mc:AlternateContent xmlns:mc="http://schemas.openxmlformats.org/markup-compatibility/2006">
          <mc:Choice Requires="x14">
            <control shapeId="51229" r:id="rId31" name="Check Box 29">
              <controlPr locked="0" defaultSize="0" autoFill="0" autoLine="0" autoPict="0">
                <anchor moveWithCells="1">
                  <from>
                    <xdr:col>4</xdr:col>
                    <xdr:colOff>38100</xdr:colOff>
                    <xdr:row>53</xdr:row>
                    <xdr:rowOff>0</xdr:rowOff>
                  </from>
                  <to>
                    <xdr:col>4</xdr:col>
                    <xdr:colOff>889000</xdr:colOff>
                    <xdr:row>53</xdr:row>
                    <xdr:rowOff>215900</xdr:rowOff>
                  </to>
                </anchor>
              </controlPr>
            </control>
          </mc:Choice>
        </mc:AlternateContent>
        <mc:AlternateContent xmlns:mc="http://schemas.openxmlformats.org/markup-compatibility/2006">
          <mc:Choice Requires="x14">
            <control shapeId="51230" r:id="rId32" name="Check Box 30">
              <controlPr locked="0" defaultSize="0" autoFill="0" autoLine="0" autoPict="0">
                <anchor moveWithCells="1">
                  <from>
                    <xdr:col>4</xdr:col>
                    <xdr:colOff>38100</xdr:colOff>
                    <xdr:row>42</xdr:row>
                    <xdr:rowOff>146050</xdr:rowOff>
                  </from>
                  <to>
                    <xdr:col>4</xdr:col>
                    <xdr:colOff>889000</xdr:colOff>
                    <xdr:row>42</xdr:row>
                    <xdr:rowOff>342900</xdr:rowOff>
                  </to>
                </anchor>
              </controlPr>
            </control>
          </mc:Choice>
        </mc:AlternateContent>
        <mc:AlternateContent xmlns:mc="http://schemas.openxmlformats.org/markup-compatibility/2006">
          <mc:Choice Requires="x14">
            <control shapeId="51237" r:id="rId33" name="Check Box 37">
              <controlPr locked="0" defaultSize="0" autoFill="0" autoLine="0" autoPict="0">
                <anchor moveWithCells="1">
                  <from>
                    <xdr:col>4</xdr:col>
                    <xdr:colOff>69850</xdr:colOff>
                    <xdr:row>67</xdr:row>
                    <xdr:rowOff>184150</xdr:rowOff>
                  </from>
                  <to>
                    <xdr:col>5</xdr:col>
                    <xdr:colOff>12700</xdr:colOff>
                    <xdr:row>67</xdr:row>
                    <xdr:rowOff>381000</xdr:rowOff>
                  </to>
                </anchor>
              </controlPr>
            </control>
          </mc:Choice>
        </mc:AlternateContent>
        <mc:AlternateContent xmlns:mc="http://schemas.openxmlformats.org/markup-compatibility/2006">
          <mc:Choice Requires="x14">
            <control shapeId="51238" r:id="rId34" name="Check Box 38">
              <controlPr locked="0" defaultSize="0" autoFill="0" autoLine="0" autoPict="0">
                <anchor moveWithCells="1">
                  <from>
                    <xdr:col>4</xdr:col>
                    <xdr:colOff>38100</xdr:colOff>
                    <xdr:row>51</xdr:row>
                    <xdr:rowOff>146050</xdr:rowOff>
                  </from>
                  <to>
                    <xdr:col>4</xdr:col>
                    <xdr:colOff>876300</xdr:colOff>
                    <xdr:row>51</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68B0-5906-4ABD-B6EC-AA4065D337D5}">
  <sheetPr>
    <pageSetUpPr fitToPage="1"/>
  </sheetPr>
  <dimension ref="A1:AL219"/>
  <sheetViews>
    <sheetView tabSelected="1" topLeftCell="E1" zoomScale="70" zoomScaleNormal="70" workbookViewId="0">
      <selection activeCell="H10" sqref="H10"/>
    </sheetView>
  </sheetViews>
  <sheetFormatPr defaultColWidth="12" defaultRowHeight="14"/>
  <cols>
    <col min="1" max="1" width="6" style="138" hidden="1" customWidth="1"/>
    <col min="2" max="2" width="12.75" style="71" hidden="1" customWidth="1"/>
    <col min="3" max="3" width="19.6640625" style="71" hidden="1" customWidth="1"/>
    <col min="4" max="4" width="19.1640625" style="71" hidden="1" customWidth="1"/>
    <col min="5" max="5" width="12" style="71"/>
    <col min="6" max="6" width="20.9140625" style="19" customWidth="1"/>
    <col min="7" max="7" width="41.58203125" style="19" customWidth="1"/>
    <col min="8" max="8" width="12" style="75"/>
    <col min="9" max="9" width="38.9140625" style="19" customWidth="1"/>
    <col min="10" max="10" width="16.75" style="75" customWidth="1"/>
    <col min="11" max="11" width="19.25" style="75" customWidth="1"/>
    <col min="12" max="12" width="12" style="77"/>
    <col min="13" max="13" width="24.6640625" style="75" customWidth="1"/>
    <col min="14" max="14" width="12.25" style="75" customWidth="1"/>
    <col min="15" max="15" width="0" style="75" hidden="1" customWidth="1"/>
    <col min="16" max="16" width="18.6640625" style="75" hidden="1" customWidth="1"/>
    <col min="17" max="17" width="12" style="75"/>
    <col min="18" max="18" width="12" style="77"/>
    <col min="19" max="19" width="59.58203125" style="19" customWidth="1"/>
    <col min="20" max="20" width="12" style="77"/>
    <col min="21" max="34" width="0" style="77" hidden="1" customWidth="1"/>
    <col min="35" max="35" width="12" style="77"/>
    <col min="36" max="39" width="0" style="77" hidden="1" customWidth="1"/>
    <col min="40" max="16384" width="12" style="77"/>
  </cols>
  <sheetData>
    <row r="1" spans="1:38" ht="48" customHeight="1">
      <c r="E1" s="229"/>
      <c r="F1" s="230"/>
      <c r="G1" s="230"/>
      <c r="H1" s="259"/>
      <c r="I1" s="230"/>
      <c r="J1" s="259"/>
      <c r="K1" s="259"/>
      <c r="L1" s="232"/>
      <c r="M1" s="259"/>
      <c r="N1" s="259"/>
      <c r="O1" s="259"/>
      <c r="P1" s="259"/>
      <c r="Q1" s="259"/>
      <c r="R1" s="232"/>
      <c r="S1" s="230"/>
      <c r="V1" s="277" t="s">
        <v>267</v>
      </c>
      <c r="W1" s="278"/>
      <c r="X1" s="278"/>
      <c r="Y1" s="278"/>
      <c r="Z1" s="277" t="s">
        <v>271</v>
      </c>
      <c r="AA1" s="278"/>
      <c r="AB1" s="278"/>
      <c r="AC1" s="278"/>
      <c r="AD1" s="259"/>
    </row>
    <row r="2" spans="1:38" ht="70.25" customHeight="1">
      <c r="F2" s="303" t="s">
        <v>55</v>
      </c>
      <c r="G2" s="304"/>
      <c r="H2" s="304"/>
      <c r="I2" s="304"/>
      <c r="J2" s="73"/>
      <c r="K2" s="73"/>
      <c r="L2" s="74"/>
      <c r="O2" s="75" t="s">
        <v>13</v>
      </c>
      <c r="P2" s="75" t="s">
        <v>13</v>
      </c>
      <c r="Q2" s="73"/>
      <c r="R2" s="76"/>
      <c r="T2" s="76"/>
      <c r="V2" s="291" t="s">
        <v>266</v>
      </c>
      <c r="W2" s="292"/>
      <c r="X2" s="292"/>
      <c r="Y2" s="293"/>
      <c r="Z2" s="288" t="s">
        <v>272</v>
      </c>
      <c r="AA2" s="289"/>
      <c r="AB2" s="289"/>
      <c r="AC2" s="290"/>
      <c r="AD2" s="240" t="s">
        <v>273</v>
      </c>
    </row>
    <row r="3" spans="1:38" ht="43.5" customHeight="1">
      <c r="A3" s="226"/>
      <c r="B3" s="226" t="s">
        <v>253</v>
      </c>
      <c r="C3" s="225" t="s">
        <v>254</v>
      </c>
      <c r="D3" s="225" t="s">
        <v>255</v>
      </c>
      <c r="F3" s="46"/>
      <c r="G3" s="47"/>
      <c r="H3" s="47"/>
      <c r="I3" s="47"/>
      <c r="J3" s="43"/>
      <c r="K3" s="73"/>
      <c r="L3" s="74"/>
      <c r="Q3" s="73"/>
      <c r="R3" s="76"/>
      <c r="T3" s="76"/>
      <c r="V3" s="300" t="s">
        <v>244</v>
      </c>
      <c r="W3" s="301"/>
      <c r="X3" s="301"/>
      <c r="Y3" s="302"/>
      <c r="Z3" s="279" t="s">
        <v>268</v>
      </c>
      <c r="AA3" s="280"/>
      <c r="AB3" s="280"/>
      <c r="AC3" s="281"/>
      <c r="AD3" s="241"/>
    </row>
    <row r="4" spans="1:38" ht="45" customHeight="1">
      <c r="F4" s="33" t="s">
        <v>56</v>
      </c>
      <c r="G4" s="305"/>
      <c r="H4" s="306"/>
      <c r="I4" s="78"/>
      <c r="J4" s="79" t="s">
        <v>57</v>
      </c>
      <c r="K4" s="79" t="s">
        <v>58</v>
      </c>
      <c r="M4" s="79" t="s">
        <v>59</v>
      </c>
      <c r="N4" s="79" t="s">
        <v>60</v>
      </c>
      <c r="O4" s="70"/>
      <c r="P4" s="70"/>
      <c r="Q4" s="81"/>
      <c r="R4" s="82"/>
      <c r="T4" s="83"/>
      <c r="V4" s="297" t="s">
        <v>245</v>
      </c>
      <c r="W4" s="298"/>
      <c r="X4" s="298"/>
      <c r="Y4" s="299"/>
      <c r="Z4" s="282" t="s">
        <v>269</v>
      </c>
      <c r="AA4" s="283"/>
      <c r="AB4" s="283"/>
      <c r="AC4" s="284"/>
      <c r="AD4" s="242"/>
    </row>
    <row r="5" spans="1:38" ht="85.5" customHeight="1">
      <c r="F5" s="34" t="s">
        <v>61</v>
      </c>
      <c r="G5" s="307" t="str">
        <f>IF(K5&gt;=75,"6 Stars - World Excellence",IF(K5&gt;=60,"5 Star - NZ Excellence",IF(K5&gt;=45,"4 Star - Best Practice","")))</f>
        <v/>
      </c>
      <c r="H5" s="308"/>
      <c r="I5" s="84"/>
      <c r="J5" s="40">
        <f>J106</f>
        <v>100</v>
      </c>
      <c r="K5" s="64">
        <f>K109</f>
        <v>0</v>
      </c>
      <c r="M5" s="64">
        <f>M106</f>
        <v>0</v>
      </c>
      <c r="N5" s="64">
        <f>N106</f>
        <v>0</v>
      </c>
      <c r="O5" s="43"/>
      <c r="P5" s="121" t="str">
        <f>R127</f>
        <v>Assessment Complete</v>
      </c>
      <c r="R5" s="122"/>
      <c r="S5" s="12"/>
      <c r="T5" s="83"/>
      <c r="V5" s="294" t="s">
        <v>246</v>
      </c>
      <c r="W5" s="295"/>
      <c r="X5" s="295"/>
      <c r="Y5" s="296"/>
      <c r="Z5" s="285" t="s">
        <v>270</v>
      </c>
      <c r="AA5" s="286"/>
      <c r="AB5" s="286"/>
      <c r="AC5" s="287"/>
      <c r="AD5" s="243"/>
    </row>
    <row r="6" spans="1:38" ht="17.149999999999999" customHeight="1">
      <c r="G6" s="85"/>
      <c r="H6" s="73"/>
      <c r="I6" s="85"/>
      <c r="J6" s="73"/>
      <c r="K6" s="73"/>
      <c r="L6" s="80"/>
      <c r="M6" s="73"/>
      <c r="N6" s="73"/>
      <c r="O6" s="73"/>
      <c r="P6" s="73"/>
      <c r="Q6" s="73"/>
      <c r="R6" s="76"/>
      <c r="S6" s="13"/>
      <c r="T6" s="76"/>
    </row>
    <row r="7" spans="1:38" ht="45" customHeight="1">
      <c r="E7" s="108" t="s">
        <v>62</v>
      </c>
      <c r="F7" s="86" t="s">
        <v>63</v>
      </c>
      <c r="G7" s="86" t="s">
        <v>64</v>
      </c>
      <c r="H7" s="79" t="s">
        <v>65</v>
      </c>
      <c r="I7" s="86" t="s">
        <v>66</v>
      </c>
      <c r="J7" s="79" t="s">
        <v>67</v>
      </c>
      <c r="K7" s="79" t="s">
        <v>68</v>
      </c>
      <c r="L7" s="87"/>
      <c r="M7" s="79" t="s">
        <v>69</v>
      </c>
      <c r="N7" s="79" t="s">
        <v>70</v>
      </c>
      <c r="O7" s="79" t="s">
        <v>71</v>
      </c>
      <c r="P7" s="79" t="s">
        <v>72</v>
      </c>
      <c r="Q7" s="79" t="s">
        <v>73</v>
      </c>
      <c r="R7" s="19"/>
      <c r="S7" s="79" t="s">
        <v>74</v>
      </c>
      <c r="T7" s="76"/>
      <c r="V7" s="175" t="s">
        <v>260</v>
      </c>
      <c r="W7" s="233" t="s">
        <v>261</v>
      </c>
      <c r="X7" s="233" t="s">
        <v>262</v>
      </c>
      <c r="Y7" s="233" t="s">
        <v>263</v>
      </c>
      <c r="Z7" s="175" t="s">
        <v>265</v>
      </c>
      <c r="AA7" s="233" t="s">
        <v>261</v>
      </c>
      <c r="AB7" s="233" t="s">
        <v>262</v>
      </c>
      <c r="AC7" s="233" t="s">
        <v>263</v>
      </c>
      <c r="AD7" s="233"/>
      <c r="AK7" s="65"/>
    </row>
    <row r="8" spans="1:38" ht="45" customHeight="1">
      <c r="E8" s="45"/>
      <c r="F8" s="309" t="s">
        <v>76</v>
      </c>
      <c r="G8" s="309"/>
      <c r="H8" s="309"/>
      <c r="I8" s="309"/>
      <c r="J8" s="45">
        <f>SUM(J9:J23)</f>
        <v>13</v>
      </c>
      <c r="K8" s="45"/>
      <c r="L8" s="87"/>
      <c r="M8" s="45"/>
      <c r="N8" s="45"/>
      <c r="O8" s="45"/>
      <c r="P8" s="45"/>
      <c r="Q8" s="45"/>
      <c r="R8" s="19"/>
      <c r="S8" s="45"/>
      <c r="T8" s="76"/>
      <c r="V8" s="175"/>
      <c r="W8" s="233"/>
      <c r="X8" s="234" t="s">
        <v>274</v>
      </c>
      <c r="Y8" s="234" t="s">
        <v>264</v>
      </c>
      <c r="Z8" s="223"/>
      <c r="AA8" s="233"/>
      <c r="AB8" s="234" t="s">
        <v>274</v>
      </c>
      <c r="AC8" s="234" t="s">
        <v>264</v>
      </c>
      <c r="AD8" s="234"/>
      <c r="AK8" s="65"/>
    </row>
    <row r="9" spans="1:38" ht="45" customHeight="1">
      <c r="E9" s="155"/>
      <c r="F9" s="250" t="s">
        <v>77</v>
      </c>
      <c r="G9" s="258" t="s">
        <v>78</v>
      </c>
      <c r="H9" s="158">
        <v>1</v>
      </c>
      <c r="I9" s="258" t="s">
        <v>79</v>
      </c>
      <c r="J9" s="159">
        <v>1</v>
      </c>
      <c r="K9" s="49"/>
      <c r="L9" s="88"/>
      <c r="M9" s="89" t="str">
        <f t="shared" ref="M9:M23" si="0">IF(OR(Q9=$AK$9,Q9=$AK$10),K9,"")</f>
        <v/>
      </c>
      <c r="N9" s="89" t="str">
        <f>IF(Q9=$AK$11,K9,"")</f>
        <v/>
      </c>
      <c r="O9" s="89"/>
      <c r="P9" s="89"/>
      <c r="Q9" s="182"/>
      <c r="R9" s="145"/>
      <c r="S9" s="220"/>
      <c r="T9" s="76"/>
      <c r="V9" s="185"/>
      <c r="W9" s="235"/>
      <c r="X9" s="235"/>
      <c r="Y9" s="235"/>
      <c r="Z9" s="185"/>
      <c r="AA9" s="235"/>
      <c r="AB9" s="235"/>
      <c r="AC9" s="235"/>
      <c r="AD9" s="238"/>
      <c r="AK9" s="65" t="s">
        <v>256</v>
      </c>
      <c r="AL9" s="77" t="s">
        <v>75</v>
      </c>
    </row>
    <row r="10" spans="1:38" ht="184.5" customHeight="1">
      <c r="E10" s="155"/>
      <c r="F10" s="310" t="s">
        <v>80</v>
      </c>
      <c r="G10" s="312" t="s">
        <v>81</v>
      </c>
      <c r="H10" s="161">
        <v>2.1</v>
      </c>
      <c r="I10" s="252" t="s">
        <v>247</v>
      </c>
      <c r="J10" s="162">
        <v>2</v>
      </c>
      <c r="K10" s="50"/>
      <c r="L10" s="88"/>
      <c r="M10" s="89" t="str">
        <f t="shared" si="0"/>
        <v/>
      </c>
      <c r="N10" s="89" t="str">
        <f t="shared" ref="N10:N23" si="1">IF(Q10=$AK$11,K10,"")</f>
        <v/>
      </c>
      <c r="O10" s="89"/>
      <c r="P10" s="89"/>
      <c r="Q10" s="182"/>
      <c r="R10" s="145"/>
      <c r="S10" s="221"/>
      <c r="T10" s="76"/>
      <c r="V10" s="185"/>
      <c r="W10" s="235"/>
      <c r="X10" s="235"/>
      <c r="Y10" s="235"/>
      <c r="Z10" s="185"/>
      <c r="AA10" s="235"/>
      <c r="AB10" s="235"/>
      <c r="AC10" s="235"/>
      <c r="AD10" s="238"/>
      <c r="AK10" s="65" t="s">
        <v>257</v>
      </c>
      <c r="AL10" s="77" t="s">
        <v>259</v>
      </c>
    </row>
    <row r="11" spans="1:38" ht="45" customHeight="1">
      <c r="E11" s="155"/>
      <c r="F11" s="311"/>
      <c r="G11" s="313"/>
      <c r="H11" s="163">
        <v>2.2000000000000002</v>
      </c>
      <c r="I11" s="164" t="s">
        <v>83</v>
      </c>
      <c r="J11" s="165">
        <v>1</v>
      </c>
      <c r="K11" s="51"/>
      <c r="L11" s="88" t="str">
        <f>IF(AND(K11&gt;0,$K$10&lt;&gt;J10),"!","")</f>
        <v/>
      </c>
      <c r="M11" s="89" t="str">
        <f t="shared" si="0"/>
        <v/>
      </c>
      <c r="N11" s="89" t="str">
        <f t="shared" si="1"/>
        <v/>
      </c>
      <c r="O11" s="89"/>
      <c r="P11" s="89"/>
      <c r="Q11" s="182"/>
      <c r="R11" s="145"/>
      <c r="S11" s="221"/>
      <c r="T11" s="76"/>
      <c r="V11" s="185"/>
      <c r="W11" s="235"/>
      <c r="X11" s="235"/>
      <c r="Y11" s="235"/>
      <c r="Z11" s="185"/>
      <c r="AA11" s="235"/>
      <c r="AB11" s="235"/>
      <c r="AC11" s="235"/>
      <c r="AD11" s="238"/>
      <c r="AK11" s="65" t="s">
        <v>258</v>
      </c>
    </row>
    <row r="12" spans="1:38" ht="45" customHeight="1">
      <c r="E12" s="155"/>
      <c r="F12" s="311"/>
      <c r="G12" s="313"/>
      <c r="H12" s="163">
        <v>2.2999999999999998</v>
      </c>
      <c r="I12" s="164" t="s">
        <v>86</v>
      </c>
      <c r="J12" s="165">
        <v>1</v>
      </c>
      <c r="K12" s="51"/>
      <c r="L12" s="88" t="str">
        <f>IF(AND(K12&gt;0,$K$10&lt;&gt;J10),"!","")</f>
        <v/>
      </c>
      <c r="M12" s="89" t="str">
        <f t="shared" si="0"/>
        <v/>
      </c>
      <c r="N12" s="89" t="str">
        <f t="shared" si="1"/>
        <v/>
      </c>
      <c r="O12" s="89"/>
      <c r="P12" s="89"/>
      <c r="Q12" s="182"/>
      <c r="R12" s="145"/>
      <c r="S12" s="221"/>
      <c r="T12" s="76"/>
      <c r="V12" s="185"/>
      <c r="W12" s="235"/>
      <c r="X12" s="235"/>
      <c r="Y12" s="235"/>
      <c r="Z12" s="185"/>
      <c r="AA12" s="235"/>
      <c r="AB12" s="235"/>
      <c r="AC12" s="235"/>
      <c r="AD12" s="238"/>
    </row>
    <row r="13" spans="1:38" ht="78" customHeight="1">
      <c r="E13" s="155"/>
      <c r="F13" s="166" t="s">
        <v>88</v>
      </c>
      <c r="G13" s="167" t="s">
        <v>89</v>
      </c>
      <c r="H13" s="168">
        <v>3</v>
      </c>
      <c r="I13" s="258" t="s">
        <v>90</v>
      </c>
      <c r="J13" s="159">
        <v>1</v>
      </c>
      <c r="K13" s="51"/>
      <c r="L13" s="88"/>
      <c r="M13" s="89" t="str">
        <f t="shared" si="0"/>
        <v/>
      </c>
      <c r="N13" s="89" t="str">
        <f t="shared" si="1"/>
        <v/>
      </c>
      <c r="O13" s="89"/>
      <c r="P13" s="89"/>
      <c r="Q13" s="182"/>
      <c r="R13" s="145"/>
      <c r="S13" s="221"/>
      <c r="T13" s="76"/>
      <c r="V13" s="185"/>
      <c r="W13" s="235"/>
      <c r="X13" s="235"/>
      <c r="Y13" s="235"/>
      <c r="Z13" s="185"/>
      <c r="AA13" s="235"/>
      <c r="AB13" s="235"/>
      <c r="AC13" s="235"/>
      <c r="AD13" s="238"/>
    </row>
    <row r="14" spans="1:38" ht="45" customHeight="1">
      <c r="E14" s="155"/>
      <c r="F14" s="314" t="s">
        <v>92</v>
      </c>
      <c r="G14" s="317" t="s">
        <v>93</v>
      </c>
      <c r="H14" s="169">
        <v>4.0999999999999996</v>
      </c>
      <c r="I14" s="258" t="s">
        <v>94</v>
      </c>
      <c r="J14" s="159">
        <v>1</v>
      </c>
      <c r="K14" s="51"/>
      <c r="L14" s="88"/>
      <c r="M14" s="89" t="str">
        <f t="shared" si="0"/>
        <v/>
      </c>
      <c r="N14" s="89" t="str">
        <f t="shared" si="1"/>
        <v/>
      </c>
      <c r="O14" s="89"/>
      <c r="P14" s="89"/>
      <c r="Q14" s="182"/>
      <c r="R14" s="145"/>
      <c r="S14" s="221"/>
      <c r="T14" s="76"/>
      <c r="V14" s="185"/>
      <c r="W14" s="235"/>
      <c r="X14" s="235"/>
      <c r="Y14" s="235"/>
      <c r="Z14" s="185"/>
      <c r="AA14" s="235"/>
      <c r="AB14" s="235"/>
      <c r="AC14" s="235"/>
      <c r="AD14" s="238"/>
    </row>
    <row r="15" spans="1:38" ht="45" customHeight="1">
      <c r="E15" s="155"/>
      <c r="F15" s="315"/>
      <c r="G15" s="318"/>
      <c r="H15" s="169">
        <v>4.2</v>
      </c>
      <c r="I15" s="258" t="s">
        <v>95</v>
      </c>
      <c r="J15" s="159">
        <v>1</v>
      </c>
      <c r="K15" s="51"/>
      <c r="L15" s="88"/>
      <c r="M15" s="89" t="str">
        <f t="shared" si="0"/>
        <v/>
      </c>
      <c r="N15" s="89" t="str">
        <f t="shared" si="1"/>
        <v/>
      </c>
      <c r="O15" s="89"/>
      <c r="P15" s="89"/>
      <c r="Q15" s="182"/>
      <c r="R15" s="145"/>
      <c r="S15" s="221"/>
      <c r="T15" s="76"/>
      <c r="V15" s="185"/>
      <c r="W15" s="235"/>
      <c r="X15" s="235"/>
      <c r="Y15" s="235"/>
      <c r="Z15" s="185"/>
      <c r="AA15" s="235"/>
      <c r="AB15" s="235"/>
      <c r="AC15" s="235"/>
      <c r="AD15" s="238"/>
    </row>
    <row r="16" spans="1:38" ht="45" customHeight="1">
      <c r="E16" s="155"/>
      <c r="F16" s="316"/>
      <c r="G16" s="319"/>
      <c r="H16" s="169">
        <v>4.3</v>
      </c>
      <c r="I16" s="258" t="s">
        <v>96</v>
      </c>
      <c r="J16" s="159">
        <v>1</v>
      </c>
      <c r="K16" s="51"/>
      <c r="L16" s="88"/>
      <c r="M16" s="89" t="str">
        <f t="shared" si="0"/>
        <v/>
      </c>
      <c r="N16" s="89" t="str">
        <f>IF(Q16=$AK$11,K16,"")</f>
        <v/>
      </c>
      <c r="O16" s="89"/>
      <c r="P16" s="89"/>
      <c r="Q16" s="182"/>
      <c r="R16" s="145"/>
      <c r="S16" s="221"/>
      <c r="T16" s="76"/>
      <c r="V16" s="185"/>
      <c r="W16" s="235"/>
      <c r="X16" s="235"/>
      <c r="Y16" s="235"/>
      <c r="Z16" s="185"/>
      <c r="AA16" s="235"/>
      <c r="AB16" s="235"/>
      <c r="AC16" s="235"/>
      <c r="AD16" s="238"/>
    </row>
    <row r="17" spans="1:30" ht="45" customHeight="1">
      <c r="E17" s="155"/>
      <c r="F17" s="311" t="s">
        <v>97</v>
      </c>
      <c r="G17" s="313" t="s">
        <v>98</v>
      </c>
      <c r="H17" s="169">
        <v>5.0999999999999996</v>
      </c>
      <c r="I17" s="258" t="s">
        <v>99</v>
      </c>
      <c r="J17" s="170" t="s">
        <v>82</v>
      </c>
      <c r="K17" s="50"/>
      <c r="L17" s="88"/>
      <c r="M17" s="89" t="str">
        <f t="shared" si="0"/>
        <v/>
      </c>
      <c r="N17" s="89" t="str">
        <f t="shared" si="1"/>
        <v/>
      </c>
      <c r="O17" s="89"/>
      <c r="P17" s="89"/>
      <c r="Q17" s="182"/>
      <c r="R17" s="145"/>
      <c r="S17" s="221"/>
      <c r="T17" s="76"/>
      <c r="V17" s="185"/>
      <c r="W17" s="235"/>
      <c r="X17" s="235"/>
      <c r="Y17" s="235"/>
      <c r="Z17" s="185"/>
      <c r="AA17" s="235"/>
      <c r="AB17" s="235"/>
      <c r="AC17" s="235"/>
      <c r="AD17" s="238"/>
    </row>
    <row r="18" spans="1:30" ht="45" customHeight="1">
      <c r="E18" s="155"/>
      <c r="F18" s="311"/>
      <c r="G18" s="313"/>
      <c r="H18" s="169">
        <v>5.2</v>
      </c>
      <c r="I18" s="258" t="s">
        <v>100</v>
      </c>
      <c r="J18" s="159">
        <v>1</v>
      </c>
      <c r="K18" s="51"/>
      <c r="L18" s="88" t="str">
        <f>IF(AND(K18&gt;0,$K$17&lt;&gt;$AL$9),"!","")</f>
        <v/>
      </c>
      <c r="M18" s="89" t="str">
        <f t="shared" si="0"/>
        <v/>
      </c>
      <c r="N18" s="89" t="str">
        <f t="shared" si="1"/>
        <v/>
      </c>
      <c r="O18" s="89"/>
      <c r="P18" s="89"/>
      <c r="Q18" s="182"/>
      <c r="R18" s="145"/>
      <c r="S18" s="221"/>
      <c r="T18" s="76"/>
      <c r="V18" s="185"/>
      <c r="W18" s="235"/>
      <c r="X18" s="235"/>
      <c r="Y18" s="235"/>
      <c r="Z18" s="185"/>
      <c r="AA18" s="235"/>
      <c r="AB18" s="235"/>
      <c r="AC18" s="235"/>
      <c r="AD18" s="238"/>
    </row>
    <row r="19" spans="1:30" ht="45" customHeight="1">
      <c r="E19" s="155"/>
      <c r="F19" s="314" t="s">
        <v>101</v>
      </c>
      <c r="G19" s="317" t="s">
        <v>102</v>
      </c>
      <c r="H19" s="169">
        <v>6.1</v>
      </c>
      <c r="I19" s="258" t="s">
        <v>103</v>
      </c>
      <c r="J19" s="170" t="s">
        <v>82</v>
      </c>
      <c r="K19" s="50"/>
      <c r="L19" s="88"/>
      <c r="M19" s="89" t="str">
        <f t="shared" si="0"/>
        <v/>
      </c>
      <c r="N19" s="89" t="str">
        <f t="shared" si="1"/>
        <v/>
      </c>
      <c r="O19" s="89"/>
      <c r="P19" s="89"/>
      <c r="Q19" s="182"/>
      <c r="R19" s="145"/>
      <c r="S19" s="221"/>
      <c r="T19" s="76"/>
      <c r="V19" s="185"/>
      <c r="W19" s="235"/>
      <c r="X19" s="235"/>
      <c r="Y19" s="235"/>
      <c r="Z19" s="185"/>
      <c r="AA19" s="235"/>
      <c r="AB19" s="235"/>
      <c r="AC19" s="235"/>
      <c r="AD19" s="238"/>
    </row>
    <row r="20" spans="1:30" ht="67.5" customHeight="1">
      <c r="E20" s="155"/>
      <c r="F20" s="315"/>
      <c r="G20" s="318"/>
      <c r="H20" s="169">
        <v>6.2</v>
      </c>
      <c r="I20" s="258" t="s">
        <v>104</v>
      </c>
      <c r="J20" s="171">
        <v>1</v>
      </c>
      <c r="K20" s="52"/>
      <c r="L20" s="88" t="str">
        <f>IF(AND(K20&gt;0,$K$19&lt;&gt;$AL$9),"!","")</f>
        <v/>
      </c>
      <c r="M20" s="89" t="str">
        <f t="shared" si="0"/>
        <v/>
      </c>
      <c r="N20" s="89" t="str">
        <f t="shared" si="1"/>
        <v/>
      </c>
      <c r="O20" s="89"/>
      <c r="P20" s="89"/>
      <c r="Q20" s="182"/>
      <c r="R20" s="145"/>
      <c r="S20" s="221"/>
      <c r="T20" s="76"/>
      <c r="V20" s="185"/>
      <c r="W20" s="235"/>
      <c r="X20" s="235"/>
      <c r="Y20" s="235"/>
      <c r="Z20" s="185"/>
      <c r="AA20" s="235"/>
      <c r="AB20" s="235"/>
      <c r="AC20" s="235"/>
      <c r="AD20" s="238"/>
    </row>
    <row r="21" spans="1:30" ht="128.5" customHeight="1">
      <c r="E21" s="155"/>
      <c r="F21" s="310"/>
      <c r="G21" s="312"/>
      <c r="H21" s="169">
        <v>6.3</v>
      </c>
      <c r="I21" s="258" t="s">
        <v>105</v>
      </c>
      <c r="J21" s="171">
        <v>1</v>
      </c>
      <c r="K21" s="52"/>
      <c r="L21" s="88" t="str">
        <f>IF(AND(K21&gt;0,$K$19&lt;&gt;$AL$9),"!","")</f>
        <v/>
      </c>
      <c r="M21" s="89" t="str">
        <f t="shared" si="0"/>
        <v/>
      </c>
      <c r="N21" s="89" t="str">
        <f t="shared" si="1"/>
        <v/>
      </c>
      <c r="O21" s="89"/>
      <c r="P21" s="89"/>
      <c r="Q21" s="182"/>
      <c r="R21" s="145"/>
      <c r="S21" s="221"/>
      <c r="T21" s="76"/>
      <c r="V21" s="185"/>
      <c r="W21" s="235"/>
      <c r="X21" s="235"/>
      <c r="Y21" s="235"/>
      <c r="Z21" s="185"/>
      <c r="AA21" s="235"/>
      <c r="AB21" s="235"/>
      <c r="AC21" s="235"/>
      <c r="AD21" s="238"/>
    </row>
    <row r="22" spans="1:30" ht="45" customHeight="1">
      <c r="E22" s="155"/>
      <c r="F22" s="320" t="s">
        <v>106</v>
      </c>
      <c r="G22" s="322" t="s">
        <v>107</v>
      </c>
      <c r="H22" s="172" t="s">
        <v>108</v>
      </c>
      <c r="I22" s="173" t="s">
        <v>109</v>
      </c>
      <c r="J22" s="174">
        <f>IF(G22=I22,1,0)</f>
        <v>0</v>
      </c>
      <c r="K22" s="52"/>
      <c r="L22" s="88"/>
      <c r="M22" s="89" t="str">
        <f t="shared" si="0"/>
        <v/>
      </c>
      <c r="N22" s="89" t="str">
        <f>IF(Q22=$AK$11,K22,"")</f>
        <v/>
      </c>
      <c r="O22" s="89"/>
      <c r="P22" s="89"/>
      <c r="Q22" s="182"/>
      <c r="R22" s="145"/>
      <c r="S22" s="221"/>
      <c r="T22" s="76"/>
      <c r="V22" s="185"/>
      <c r="W22" s="235"/>
      <c r="X22" s="235"/>
      <c r="Y22" s="235"/>
      <c r="Z22" s="185"/>
      <c r="AA22" s="235"/>
      <c r="AB22" s="235"/>
      <c r="AC22" s="235"/>
      <c r="AD22" s="238"/>
    </row>
    <row r="23" spans="1:30" ht="107.5" customHeight="1">
      <c r="E23" s="155"/>
      <c r="F23" s="321"/>
      <c r="G23" s="323"/>
      <c r="H23" s="172" t="s">
        <v>110</v>
      </c>
      <c r="I23" s="173" t="s">
        <v>107</v>
      </c>
      <c r="J23" s="174">
        <f>IF(G22=I23,1,0)</f>
        <v>1</v>
      </c>
      <c r="K23" s="52"/>
      <c r="L23" s="88"/>
      <c r="M23" s="89" t="str">
        <f t="shared" si="0"/>
        <v/>
      </c>
      <c r="N23" s="89" t="str">
        <f t="shared" si="1"/>
        <v/>
      </c>
      <c r="O23" s="89"/>
      <c r="P23" s="89"/>
      <c r="Q23" s="182"/>
      <c r="R23" s="145"/>
      <c r="S23" s="222"/>
      <c r="T23" s="76"/>
      <c r="V23" s="185"/>
      <c r="W23" s="235"/>
      <c r="X23" s="235"/>
      <c r="Y23" s="235"/>
      <c r="Z23" s="185"/>
      <c r="AA23" s="235"/>
      <c r="AB23" s="235"/>
      <c r="AC23" s="235"/>
      <c r="AD23" s="238"/>
    </row>
    <row r="24" spans="1:30" ht="37.5" customHeight="1">
      <c r="E24" s="90"/>
      <c r="F24" s="90" t="s">
        <v>36</v>
      </c>
      <c r="G24" s="90"/>
      <c r="H24" s="91"/>
      <c r="I24" s="90"/>
      <c r="J24" s="91">
        <f>SUM(J9:J23)</f>
        <v>13</v>
      </c>
      <c r="K24" s="53">
        <f>SUM(K9:K23)</f>
        <v>0</v>
      </c>
      <c r="L24" s="88"/>
      <c r="M24" s="92">
        <f>SUM(M9:M23)</f>
        <v>0</v>
      </c>
      <c r="N24" s="92">
        <f>SUM(N9:N23)</f>
        <v>0</v>
      </c>
      <c r="O24" s="42"/>
      <c r="P24" s="42"/>
      <c r="Q24" s="42"/>
      <c r="R24" s="75"/>
      <c r="S24" s="105"/>
      <c r="T24" s="76"/>
    </row>
    <row r="25" spans="1:30" ht="45" customHeight="1">
      <c r="E25" s="77"/>
      <c r="F25" s="93"/>
      <c r="G25" s="95"/>
      <c r="H25" s="94"/>
      <c r="I25" s="95"/>
      <c r="J25" s="96"/>
      <c r="K25" s="54"/>
      <c r="L25" s="88"/>
      <c r="M25" s="97"/>
      <c r="R25" s="145"/>
      <c r="T25" s="76"/>
    </row>
    <row r="26" spans="1:30" ht="45" customHeight="1">
      <c r="E26" s="45"/>
      <c r="F26" s="309" t="s">
        <v>111</v>
      </c>
      <c r="G26" s="309"/>
      <c r="H26" s="309"/>
      <c r="I26" s="309"/>
      <c r="J26" s="45">
        <f>23-SUM(C27:C47)</f>
        <v>23</v>
      </c>
      <c r="K26" s="55"/>
      <c r="L26" s="88"/>
      <c r="M26" s="45"/>
      <c r="N26" s="45"/>
      <c r="O26" s="45"/>
      <c r="P26" s="45"/>
      <c r="Q26" s="45"/>
      <c r="R26" s="148"/>
      <c r="S26" s="253"/>
      <c r="T26" s="98"/>
      <c r="V26" s="237"/>
      <c r="W26" s="237"/>
      <c r="X26" s="237"/>
      <c r="Y26" s="237"/>
      <c r="Z26" s="237"/>
      <c r="AA26" s="237"/>
      <c r="AB26" s="237"/>
      <c r="AC26" s="237"/>
      <c r="AD26" s="237"/>
    </row>
    <row r="27" spans="1:30" ht="45" customHeight="1">
      <c r="A27" s="139"/>
      <c r="B27" s="67">
        <v>1</v>
      </c>
      <c r="C27" s="67">
        <f t="shared" ref="C27:C32" si="2">IF(D27=TRUE,B27,0)</f>
        <v>0</v>
      </c>
      <c r="D27" s="71" t="b">
        <v>0</v>
      </c>
      <c r="E27" s="155"/>
      <c r="F27" s="311" t="s">
        <v>112</v>
      </c>
      <c r="G27" s="313" t="s">
        <v>113</v>
      </c>
      <c r="H27" s="165">
        <v>8.1</v>
      </c>
      <c r="I27" s="186" t="s">
        <v>114</v>
      </c>
      <c r="J27" s="165">
        <f t="shared" ref="J27:J32" si="3">IF(OR(D27=FALSE,Q27=$AK$11),B27,0)</f>
        <v>1</v>
      </c>
      <c r="K27" s="56"/>
      <c r="L27" s="88"/>
      <c r="M27" s="89" t="str">
        <f t="shared" ref="M27:M47" si="4">IF(OR(Q27=$AK$9,Q27=$AK$10),K27,"")</f>
        <v/>
      </c>
      <c r="N27" s="89" t="str">
        <f>IF(Q27=$AK$11,K27,"")</f>
        <v/>
      </c>
      <c r="O27" s="89"/>
      <c r="P27" s="89"/>
      <c r="Q27" s="182"/>
      <c r="R27" s="145"/>
      <c r="S27" s="220"/>
      <c r="T27" s="76"/>
      <c r="V27" s="185"/>
      <c r="W27" s="235"/>
      <c r="X27" s="235"/>
      <c r="Y27" s="235"/>
      <c r="Z27" s="185"/>
      <c r="AA27" s="235"/>
      <c r="AB27" s="235"/>
      <c r="AC27" s="235"/>
      <c r="AD27" s="238"/>
    </row>
    <row r="28" spans="1:30" ht="139.5" customHeight="1">
      <c r="A28" s="139"/>
      <c r="B28" s="67">
        <v>2</v>
      </c>
      <c r="C28" s="67">
        <f t="shared" si="2"/>
        <v>0</v>
      </c>
      <c r="D28" s="71" t="b">
        <v>0</v>
      </c>
      <c r="E28" s="155"/>
      <c r="F28" s="311"/>
      <c r="G28" s="313"/>
      <c r="H28" s="169">
        <v>8.1999999999999993</v>
      </c>
      <c r="I28" s="187" t="s">
        <v>115</v>
      </c>
      <c r="J28" s="165">
        <f t="shared" si="3"/>
        <v>2</v>
      </c>
      <c r="K28" s="56"/>
      <c r="L28" s="88"/>
      <c r="M28" s="89" t="str">
        <f t="shared" si="4"/>
        <v/>
      </c>
      <c r="N28" s="89" t="str">
        <f t="shared" ref="N28:N47" si="5">IF(Q28=$AK$11,K28,"")</f>
        <v/>
      </c>
      <c r="O28" s="89"/>
      <c r="P28" s="89"/>
      <c r="Q28" s="182"/>
      <c r="R28" s="145"/>
      <c r="S28" s="221"/>
      <c r="T28" s="76"/>
      <c r="V28" s="185"/>
      <c r="W28" s="235"/>
      <c r="X28" s="235"/>
      <c r="Y28" s="235"/>
      <c r="Z28" s="185"/>
      <c r="AA28" s="235"/>
      <c r="AB28" s="235"/>
      <c r="AC28" s="235"/>
      <c r="AD28" s="238"/>
    </row>
    <row r="29" spans="1:30" ht="67" customHeight="1">
      <c r="A29" s="139"/>
      <c r="B29" s="71">
        <v>1</v>
      </c>
      <c r="C29" s="67">
        <f t="shared" si="2"/>
        <v>0</v>
      </c>
      <c r="D29" s="71" t="b">
        <v>0</v>
      </c>
      <c r="E29" s="155"/>
      <c r="F29" s="311"/>
      <c r="G29" s="313"/>
      <c r="H29" s="169">
        <v>8.3000000000000007</v>
      </c>
      <c r="I29" s="187" t="s">
        <v>116</v>
      </c>
      <c r="J29" s="165">
        <f t="shared" si="3"/>
        <v>1</v>
      </c>
      <c r="K29" s="56"/>
      <c r="L29" s="88"/>
      <c r="M29" s="89" t="str">
        <f t="shared" si="4"/>
        <v/>
      </c>
      <c r="N29" s="89" t="str">
        <f t="shared" si="5"/>
        <v/>
      </c>
      <c r="O29" s="89"/>
      <c r="P29" s="89"/>
      <c r="Q29" s="182"/>
      <c r="R29" s="145"/>
      <c r="S29" s="221"/>
      <c r="T29" s="76"/>
      <c r="V29" s="185"/>
      <c r="W29" s="235"/>
      <c r="X29" s="235"/>
      <c r="Y29" s="235"/>
      <c r="Z29" s="185"/>
      <c r="AA29" s="235"/>
      <c r="AB29" s="235"/>
      <c r="AC29" s="235"/>
      <c r="AD29" s="238"/>
    </row>
    <row r="30" spans="1:30" ht="45" customHeight="1">
      <c r="A30" s="139"/>
      <c r="B30" s="71">
        <v>1</v>
      </c>
      <c r="C30" s="67">
        <f t="shared" si="2"/>
        <v>0</v>
      </c>
      <c r="D30" s="71" t="b">
        <v>0</v>
      </c>
      <c r="E30" s="155"/>
      <c r="F30" s="311" t="s">
        <v>117</v>
      </c>
      <c r="G30" s="313" t="s">
        <v>118</v>
      </c>
      <c r="H30" s="169">
        <v>9.1</v>
      </c>
      <c r="I30" s="187" t="s">
        <v>119</v>
      </c>
      <c r="J30" s="165">
        <f t="shared" si="3"/>
        <v>1</v>
      </c>
      <c r="K30" s="56"/>
      <c r="L30" s="88"/>
      <c r="M30" s="89" t="str">
        <f t="shared" si="4"/>
        <v/>
      </c>
      <c r="N30" s="89" t="str">
        <f t="shared" si="5"/>
        <v/>
      </c>
      <c r="O30" s="89"/>
      <c r="P30" s="89"/>
      <c r="Q30" s="182"/>
      <c r="R30" s="145"/>
      <c r="S30" s="221"/>
      <c r="T30" s="76"/>
      <c r="V30" s="185"/>
      <c r="W30" s="235"/>
      <c r="X30" s="235"/>
      <c r="Y30" s="235"/>
      <c r="Z30" s="185"/>
      <c r="AA30" s="235"/>
      <c r="AB30" s="235"/>
      <c r="AC30" s="235"/>
      <c r="AD30" s="238"/>
    </row>
    <row r="31" spans="1:30" ht="45" customHeight="1">
      <c r="A31" s="139"/>
      <c r="B31" s="71">
        <v>1</v>
      </c>
      <c r="C31" s="67">
        <f t="shared" si="2"/>
        <v>0</v>
      </c>
      <c r="D31" s="71" t="b">
        <v>0</v>
      </c>
      <c r="E31" s="155"/>
      <c r="F31" s="311"/>
      <c r="G31" s="313"/>
      <c r="H31" s="169">
        <v>9.1999999999999993</v>
      </c>
      <c r="I31" s="187" t="s">
        <v>120</v>
      </c>
      <c r="J31" s="165">
        <f t="shared" si="3"/>
        <v>1</v>
      </c>
      <c r="K31" s="56"/>
      <c r="L31" s="88"/>
      <c r="M31" s="89" t="str">
        <f t="shared" si="4"/>
        <v/>
      </c>
      <c r="N31" s="89" t="str">
        <f t="shared" si="5"/>
        <v/>
      </c>
      <c r="O31" s="89"/>
      <c r="P31" s="89"/>
      <c r="Q31" s="182"/>
      <c r="R31" s="145"/>
      <c r="S31" s="221"/>
      <c r="T31" s="76"/>
      <c r="V31" s="185"/>
      <c r="W31" s="235"/>
      <c r="X31" s="235"/>
      <c r="Y31" s="235"/>
      <c r="Z31" s="185"/>
      <c r="AA31" s="235"/>
      <c r="AB31" s="235"/>
      <c r="AC31" s="235"/>
      <c r="AD31" s="238"/>
    </row>
    <row r="32" spans="1:30" ht="45" customHeight="1">
      <c r="A32" s="139"/>
      <c r="B32" s="71">
        <v>1</v>
      </c>
      <c r="C32" s="67">
        <f t="shared" si="2"/>
        <v>0</v>
      </c>
      <c r="D32" s="71" t="b">
        <v>0</v>
      </c>
      <c r="E32" s="155"/>
      <c r="F32" s="311"/>
      <c r="G32" s="313"/>
      <c r="H32" s="169">
        <v>9.3000000000000007</v>
      </c>
      <c r="I32" s="187" t="s">
        <v>121</v>
      </c>
      <c r="J32" s="165">
        <f t="shared" si="3"/>
        <v>1</v>
      </c>
      <c r="K32" s="56"/>
      <c r="L32" s="88"/>
      <c r="M32" s="89" t="str">
        <f t="shared" si="4"/>
        <v/>
      </c>
      <c r="N32" s="89" t="str">
        <f t="shared" si="5"/>
        <v/>
      </c>
      <c r="O32" s="89"/>
      <c r="P32" s="89"/>
      <c r="Q32" s="182"/>
      <c r="R32" s="145"/>
      <c r="S32" s="221"/>
      <c r="T32" s="76"/>
      <c r="V32" s="185"/>
      <c r="W32" s="235"/>
      <c r="X32" s="235"/>
      <c r="Y32" s="235"/>
      <c r="Z32" s="185"/>
      <c r="AA32" s="235"/>
      <c r="AB32" s="235"/>
      <c r="AC32" s="235"/>
      <c r="AD32" s="238"/>
    </row>
    <row r="33" spans="1:30" ht="45" customHeight="1">
      <c r="B33" s="67"/>
      <c r="C33" s="67"/>
      <c r="E33" s="155"/>
      <c r="F33" s="311" t="s">
        <v>122</v>
      </c>
      <c r="G33" s="313" t="s">
        <v>123</v>
      </c>
      <c r="H33" s="169">
        <v>10.1</v>
      </c>
      <c r="I33" s="187" t="s">
        <v>124</v>
      </c>
      <c r="J33" s="170" t="s">
        <v>82</v>
      </c>
      <c r="K33" s="50"/>
      <c r="L33" s="88"/>
      <c r="M33" s="89" t="str">
        <f t="shared" si="4"/>
        <v/>
      </c>
      <c r="N33" s="89" t="str">
        <f t="shared" si="5"/>
        <v/>
      </c>
      <c r="O33" s="89"/>
      <c r="P33" s="89"/>
      <c r="Q33" s="182"/>
      <c r="R33" s="145"/>
      <c r="S33" s="221"/>
      <c r="T33" s="76"/>
      <c r="V33" s="185"/>
      <c r="W33" s="235"/>
      <c r="X33" s="235"/>
      <c r="Y33" s="235"/>
      <c r="Z33" s="185"/>
      <c r="AA33" s="235"/>
      <c r="AB33" s="235"/>
      <c r="AC33" s="235"/>
      <c r="AD33" s="238"/>
    </row>
    <row r="34" spans="1:30" ht="45" customHeight="1">
      <c r="A34" s="139"/>
      <c r="B34" s="67">
        <v>1</v>
      </c>
      <c r="C34" s="67">
        <f>IF(D34=TRUE,B34,0)</f>
        <v>0</v>
      </c>
      <c r="D34" s="71" t="b">
        <v>0</v>
      </c>
      <c r="E34" s="155"/>
      <c r="F34" s="311"/>
      <c r="G34" s="313"/>
      <c r="H34" s="169">
        <v>10.199999999999999</v>
      </c>
      <c r="I34" s="187" t="s">
        <v>125</v>
      </c>
      <c r="J34" s="159">
        <f>IF(OR(D34=FALSE,Q34=$AK$11),B34,0)</f>
        <v>1</v>
      </c>
      <c r="K34" s="56"/>
      <c r="L34" s="88" t="str">
        <f>IF(AND(K34&gt;0,$K$33&lt;&gt;$AL$7),"!","")</f>
        <v/>
      </c>
      <c r="M34" s="89" t="str">
        <f t="shared" si="4"/>
        <v/>
      </c>
      <c r="N34" s="89" t="str">
        <f t="shared" si="5"/>
        <v/>
      </c>
      <c r="O34" s="89"/>
      <c r="P34" s="89"/>
      <c r="Q34" s="182"/>
      <c r="R34" s="145"/>
      <c r="S34" s="221"/>
      <c r="T34" s="76"/>
      <c r="V34" s="185"/>
      <c r="W34" s="235"/>
      <c r="X34" s="235"/>
      <c r="Y34" s="235"/>
      <c r="Z34" s="185"/>
      <c r="AA34" s="235"/>
      <c r="AB34" s="235"/>
      <c r="AC34" s="235"/>
      <c r="AD34" s="238"/>
    </row>
    <row r="35" spans="1:30" ht="45" customHeight="1">
      <c r="A35" s="139"/>
      <c r="B35" s="67">
        <v>1</v>
      </c>
      <c r="C35" s="67">
        <f>IF(D35=TRUE,B35,0)</f>
        <v>0</v>
      </c>
      <c r="D35" s="71" t="b">
        <v>0</v>
      </c>
      <c r="E35" s="155"/>
      <c r="F35" s="311"/>
      <c r="G35" s="313"/>
      <c r="H35" s="169">
        <v>10.3</v>
      </c>
      <c r="I35" s="187" t="s">
        <v>126</v>
      </c>
      <c r="J35" s="159">
        <f t="shared" ref="J35:J36" si="6">IF(OR(D35=FALSE,Q35=$AK$11),B35,0)</f>
        <v>1</v>
      </c>
      <c r="K35" s="56"/>
      <c r="L35" s="88" t="str">
        <f>IF(AND(K35&gt;0,$K$33&lt;&gt;$AL$7),"!","")</f>
        <v/>
      </c>
      <c r="M35" s="89" t="str">
        <f t="shared" si="4"/>
        <v/>
      </c>
      <c r="N35" s="89" t="str">
        <f t="shared" si="5"/>
        <v/>
      </c>
      <c r="O35" s="89"/>
      <c r="P35" s="89"/>
      <c r="Q35" s="182"/>
      <c r="R35" s="145"/>
      <c r="S35" s="221"/>
      <c r="T35" s="76"/>
      <c r="V35" s="185"/>
      <c r="W35" s="235"/>
      <c r="X35" s="235"/>
      <c r="Y35" s="235"/>
      <c r="Z35" s="185"/>
      <c r="AA35" s="235"/>
      <c r="AB35" s="235"/>
      <c r="AC35" s="235"/>
      <c r="AD35" s="238"/>
    </row>
    <row r="36" spans="1:30" ht="130.5" customHeight="1">
      <c r="A36" s="139"/>
      <c r="B36" s="67">
        <v>1</v>
      </c>
      <c r="C36" s="67">
        <f>IF(D36=TRUE,B36,0)</f>
        <v>0</v>
      </c>
      <c r="D36" s="71" t="b">
        <v>0</v>
      </c>
      <c r="E36" s="155"/>
      <c r="F36" s="311"/>
      <c r="G36" s="313"/>
      <c r="H36" s="169">
        <v>10.4</v>
      </c>
      <c r="I36" s="187" t="s">
        <v>127</v>
      </c>
      <c r="J36" s="159">
        <f t="shared" si="6"/>
        <v>1</v>
      </c>
      <c r="K36" s="56"/>
      <c r="L36" s="88" t="str">
        <f>IF(AND(K36&gt;0,$K$33&lt;&gt;$AL$9),"!","")</f>
        <v/>
      </c>
      <c r="M36" s="89" t="str">
        <f t="shared" si="4"/>
        <v/>
      </c>
      <c r="N36" s="89" t="str">
        <f t="shared" si="5"/>
        <v/>
      </c>
      <c r="O36" s="89"/>
      <c r="P36" s="89"/>
      <c r="Q36" s="182"/>
      <c r="R36" s="145"/>
      <c r="S36" s="221"/>
      <c r="T36" s="76"/>
      <c r="V36" s="185"/>
      <c r="W36" s="235"/>
      <c r="X36" s="235"/>
      <c r="Y36" s="235"/>
      <c r="Z36" s="185"/>
      <c r="AA36" s="235"/>
      <c r="AB36" s="235"/>
      <c r="AC36" s="235"/>
      <c r="AD36" s="238"/>
    </row>
    <row r="37" spans="1:30" ht="45" customHeight="1">
      <c r="A37" s="139"/>
      <c r="B37" s="67"/>
      <c r="C37" s="67"/>
      <c r="E37" s="155"/>
      <c r="F37" s="311" t="s">
        <v>128</v>
      </c>
      <c r="G37" s="313" t="s">
        <v>129</v>
      </c>
      <c r="H37" s="169">
        <v>11.1</v>
      </c>
      <c r="I37" s="187" t="s">
        <v>130</v>
      </c>
      <c r="J37" s="170" t="s">
        <v>82</v>
      </c>
      <c r="K37" s="50"/>
      <c r="L37" s="88"/>
      <c r="M37" s="89" t="str">
        <f t="shared" si="4"/>
        <v/>
      </c>
      <c r="N37" s="89" t="str">
        <f t="shared" si="5"/>
        <v/>
      </c>
      <c r="O37" s="89"/>
      <c r="P37" s="89"/>
      <c r="Q37" s="182"/>
      <c r="R37" s="145"/>
      <c r="S37" s="221"/>
      <c r="T37" s="76"/>
      <c r="V37" s="185"/>
      <c r="W37" s="235"/>
      <c r="X37" s="235"/>
      <c r="Y37" s="235"/>
      <c r="Z37" s="185"/>
      <c r="AA37" s="235"/>
      <c r="AB37" s="235"/>
      <c r="AC37" s="235"/>
      <c r="AD37" s="238"/>
    </row>
    <row r="38" spans="1:30" ht="45" customHeight="1">
      <c r="A38" s="139"/>
      <c r="B38" s="67">
        <v>2</v>
      </c>
      <c r="C38" s="67">
        <f t="shared" ref="C38:C44" si="7">IF(D38=TRUE,B38,0)</f>
        <v>0</v>
      </c>
      <c r="D38" s="71" t="b">
        <v>0</v>
      </c>
      <c r="E38" s="155"/>
      <c r="F38" s="311"/>
      <c r="G38" s="313"/>
      <c r="H38" s="169">
        <v>11.2</v>
      </c>
      <c r="I38" s="187" t="s">
        <v>131</v>
      </c>
      <c r="J38" s="159">
        <f>IF(OR(D38=FALSE,Q38=$AK$11),B38,0)</f>
        <v>2</v>
      </c>
      <c r="K38" s="56"/>
      <c r="L38" s="88" t="str">
        <f>IF(AND(K38&gt;0,$K$37&lt;&gt;$AL$9),"!","")</f>
        <v/>
      </c>
      <c r="M38" s="89" t="str">
        <f t="shared" si="4"/>
        <v/>
      </c>
      <c r="N38" s="89" t="str">
        <f>IF(Q38=$AK$11,K38,"")</f>
        <v/>
      </c>
      <c r="O38" s="89"/>
      <c r="P38" s="89"/>
      <c r="Q38" s="182"/>
      <c r="R38" s="145"/>
      <c r="S38" s="221"/>
      <c r="T38" s="76"/>
      <c r="V38" s="185"/>
      <c r="W38" s="235"/>
      <c r="X38" s="235"/>
      <c r="Y38" s="235"/>
      <c r="Z38" s="185"/>
      <c r="AA38" s="235"/>
      <c r="AB38" s="235"/>
      <c r="AC38" s="235"/>
      <c r="AD38" s="238"/>
    </row>
    <row r="39" spans="1:30" ht="45" customHeight="1">
      <c r="A39" s="139"/>
      <c r="B39" s="67">
        <v>1</v>
      </c>
      <c r="C39" s="67">
        <f t="shared" si="7"/>
        <v>0</v>
      </c>
      <c r="D39" s="71" t="b">
        <v>0</v>
      </c>
      <c r="E39" s="155"/>
      <c r="F39" s="311"/>
      <c r="G39" s="313"/>
      <c r="H39" s="169">
        <v>11.3</v>
      </c>
      <c r="I39" s="187" t="s">
        <v>132</v>
      </c>
      <c r="J39" s="159">
        <f>IF(OR(D39=FALSE,Q39=$AK$11),B39,0)</f>
        <v>1</v>
      </c>
      <c r="K39" s="56"/>
      <c r="L39" s="88" t="str">
        <f>IF(AND(K39&gt;0,$K$37&lt;&gt;$AL$9),"!","")</f>
        <v/>
      </c>
      <c r="M39" s="89" t="str">
        <f t="shared" si="4"/>
        <v/>
      </c>
      <c r="N39" s="89" t="str">
        <f t="shared" si="5"/>
        <v/>
      </c>
      <c r="O39" s="89"/>
      <c r="P39" s="89"/>
      <c r="Q39" s="182"/>
      <c r="R39" s="145"/>
      <c r="S39" s="221"/>
      <c r="T39" s="76"/>
      <c r="V39" s="185"/>
      <c r="W39" s="235"/>
      <c r="X39" s="235"/>
      <c r="Y39" s="235"/>
      <c r="Z39" s="185"/>
      <c r="AA39" s="235"/>
      <c r="AB39" s="235"/>
      <c r="AC39" s="235"/>
      <c r="AD39" s="238"/>
    </row>
    <row r="40" spans="1:30" ht="118" customHeight="1">
      <c r="A40" s="139"/>
      <c r="B40" s="67">
        <v>2</v>
      </c>
      <c r="C40" s="67">
        <f t="shared" si="7"/>
        <v>0</v>
      </c>
      <c r="D40" s="71" t="b">
        <v>0</v>
      </c>
      <c r="E40" s="155"/>
      <c r="F40" s="314" t="s">
        <v>133</v>
      </c>
      <c r="G40" s="317" t="s">
        <v>134</v>
      </c>
      <c r="H40" s="169">
        <v>12.1</v>
      </c>
      <c r="I40" s="187" t="s">
        <v>135</v>
      </c>
      <c r="J40" s="159">
        <f t="shared" ref="J40:J43" si="8">IF(OR(D40=FALSE,Q40=$AK$11),B40,0)</f>
        <v>2</v>
      </c>
      <c r="K40" s="56"/>
      <c r="L40" s="88"/>
      <c r="M40" s="89" t="str">
        <f t="shared" si="4"/>
        <v/>
      </c>
      <c r="N40" s="89" t="str">
        <f t="shared" si="5"/>
        <v/>
      </c>
      <c r="O40" s="89"/>
      <c r="P40" s="89"/>
      <c r="Q40" s="182"/>
      <c r="R40" s="145"/>
      <c r="S40" s="221"/>
      <c r="T40" s="76"/>
      <c r="V40" s="185"/>
      <c r="W40" s="235"/>
      <c r="X40" s="235"/>
      <c r="Y40" s="235"/>
      <c r="Z40" s="185"/>
      <c r="AA40" s="235"/>
      <c r="AB40" s="235"/>
      <c r="AC40" s="235"/>
      <c r="AD40" s="238"/>
    </row>
    <row r="41" spans="1:30" ht="225" customHeight="1">
      <c r="A41" s="139"/>
      <c r="B41" s="67">
        <v>2</v>
      </c>
      <c r="C41" s="67">
        <f t="shared" si="7"/>
        <v>0</v>
      </c>
      <c r="D41" s="71" t="b">
        <v>0</v>
      </c>
      <c r="E41" s="155"/>
      <c r="F41" s="315"/>
      <c r="G41" s="318"/>
      <c r="H41" s="169">
        <v>12.2</v>
      </c>
      <c r="I41" s="187" t="s">
        <v>136</v>
      </c>
      <c r="J41" s="159">
        <f t="shared" si="8"/>
        <v>2</v>
      </c>
      <c r="K41" s="56"/>
      <c r="L41" s="88"/>
      <c r="M41" s="89" t="str">
        <f t="shared" si="4"/>
        <v/>
      </c>
      <c r="N41" s="89" t="str">
        <f t="shared" si="5"/>
        <v/>
      </c>
      <c r="O41" s="89"/>
      <c r="P41" s="89"/>
      <c r="Q41" s="182"/>
      <c r="R41" s="145"/>
      <c r="S41" s="221"/>
      <c r="T41" s="76"/>
      <c r="V41" s="185"/>
      <c r="W41" s="235"/>
      <c r="X41" s="235"/>
      <c r="Y41" s="235"/>
      <c r="Z41" s="185"/>
      <c r="AA41" s="235"/>
      <c r="AB41" s="235"/>
      <c r="AC41" s="235"/>
      <c r="AD41" s="238"/>
    </row>
    <row r="42" spans="1:30" ht="45" customHeight="1">
      <c r="A42" s="139"/>
      <c r="B42" s="67">
        <v>2</v>
      </c>
      <c r="C42" s="67">
        <f t="shared" si="7"/>
        <v>0</v>
      </c>
      <c r="D42" s="71" t="b">
        <v>0</v>
      </c>
      <c r="E42" s="155"/>
      <c r="F42" s="316"/>
      <c r="G42" s="319"/>
      <c r="H42" s="169">
        <v>12.3</v>
      </c>
      <c r="I42" s="187" t="s">
        <v>137</v>
      </c>
      <c r="J42" s="159">
        <f t="shared" si="8"/>
        <v>2</v>
      </c>
      <c r="K42" s="56"/>
      <c r="L42" s="88"/>
      <c r="M42" s="89" t="str">
        <f t="shared" si="4"/>
        <v/>
      </c>
      <c r="N42" s="89" t="str">
        <f t="shared" si="5"/>
        <v/>
      </c>
      <c r="O42" s="89"/>
      <c r="P42" s="89"/>
      <c r="Q42" s="182"/>
      <c r="R42" s="145"/>
      <c r="S42" s="221"/>
      <c r="T42" s="76"/>
      <c r="V42" s="185"/>
      <c r="W42" s="235"/>
      <c r="X42" s="235"/>
      <c r="Y42" s="235"/>
      <c r="Z42" s="185"/>
      <c r="AA42" s="235"/>
      <c r="AB42" s="235"/>
      <c r="AC42" s="235"/>
      <c r="AD42" s="238"/>
    </row>
    <row r="43" spans="1:30" ht="45" customHeight="1">
      <c r="B43" s="67">
        <v>1</v>
      </c>
      <c r="C43" s="67">
        <f t="shared" si="7"/>
        <v>0</v>
      </c>
      <c r="D43" s="71" t="b">
        <v>0</v>
      </c>
      <c r="E43" s="155"/>
      <c r="F43" s="311" t="s">
        <v>138</v>
      </c>
      <c r="G43" s="313" t="s">
        <v>139</v>
      </c>
      <c r="H43" s="169">
        <v>13.1</v>
      </c>
      <c r="I43" s="187" t="s">
        <v>138</v>
      </c>
      <c r="J43" s="159">
        <f t="shared" si="8"/>
        <v>1</v>
      </c>
      <c r="K43" s="56"/>
      <c r="L43" s="88"/>
      <c r="M43" s="89" t="str">
        <f t="shared" si="4"/>
        <v/>
      </c>
      <c r="N43" s="89" t="str">
        <f t="shared" si="5"/>
        <v/>
      </c>
      <c r="O43" s="89"/>
      <c r="P43" s="89"/>
      <c r="Q43" s="182"/>
      <c r="R43" s="145"/>
      <c r="S43" s="221"/>
      <c r="T43" s="76"/>
      <c r="V43" s="190"/>
      <c r="W43" s="236"/>
      <c r="X43" s="236"/>
      <c r="Y43" s="236"/>
      <c r="Z43" s="190"/>
      <c r="AA43" s="236"/>
      <c r="AB43" s="236"/>
      <c r="AC43" s="236"/>
      <c r="AD43" s="238"/>
    </row>
    <row r="44" spans="1:30" ht="45" customHeight="1">
      <c r="A44" s="139"/>
      <c r="B44" s="67">
        <v>1</v>
      </c>
      <c r="C44" s="67">
        <f t="shared" si="7"/>
        <v>0</v>
      </c>
      <c r="D44" s="227" t="b">
        <v>0</v>
      </c>
      <c r="E44" s="155"/>
      <c r="F44" s="314"/>
      <c r="G44" s="317"/>
      <c r="H44" s="169">
        <v>13.2</v>
      </c>
      <c r="I44" s="187" t="s">
        <v>140</v>
      </c>
      <c r="J44" s="159">
        <f>IF(OR(D44=FALSE,Q44=$AK$11),B44,0)</f>
        <v>1</v>
      </c>
      <c r="K44" s="56"/>
      <c r="L44" s="88"/>
      <c r="M44" s="89" t="str">
        <f t="shared" si="4"/>
        <v/>
      </c>
      <c r="N44" s="89" t="str">
        <f>IF(Q44=$AK$11,K44,"")</f>
        <v/>
      </c>
      <c r="O44" s="89"/>
      <c r="P44" s="89"/>
      <c r="Q44" s="182"/>
      <c r="R44" s="145"/>
      <c r="S44" s="221"/>
      <c r="T44" s="76"/>
      <c r="V44" s="185"/>
      <c r="W44" s="235"/>
      <c r="X44" s="235"/>
      <c r="Y44" s="235"/>
      <c r="Z44" s="185"/>
      <c r="AA44" s="235"/>
      <c r="AB44" s="235"/>
      <c r="AC44" s="235"/>
      <c r="AD44" s="238"/>
    </row>
    <row r="45" spans="1:30" ht="45" customHeight="1">
      <c r="C45" s="67"/>
      <c r="E45" s="155"/>
      <c r="F45" s="314" t="s">
        <v>141</v>
      </c>
      <c r="G45" s="324" t="s">
        <v>142</v>
      </c>
      <c r="H45" s="172" t="s">
        <v>143</v>
      </c>
      <c r="I45" s="173" t="s">
        <v>144</v>
      </c>
      <c r="J45" s="174">
        <f>IF(G45=I45,1,0)</f>
        <v>0</v>
      </c>
      <c r="K45" s="57"/>
      <c r="L45" s="88"/>
      <c r="M45" s="89" t="str">
        <f t="shared" si="4"/>
        <v/>
      </c>
      <c r="N45" s="89" t="str">
        <f t="shared" si="5"/>
        <v/>
      </c>
      <c r="O45" s="89"/>
      <c r="P45" s="89"/>
      <c r="Q45" s="182"/>
      <c r="R45" s="145"/>
      <c r="S45" s="221"/>
      <c r="T45" s="76"/>
      <c r="V45" s="185"/>
      <c r="W45" s="235"/>
      <c r="X45" s="235"/>
      <c r="Y45" s="235"/>
      <c r="Z45" s="185"/>
      <c r="AA45" s="235"/>
      <c r="AB45" s="235"/>
      <c r="AC45" s="235"/>
      <c r="AD45" s="238"/>
    </row>
    <row r="46" spans="1:30" ht="45" customHeight="1">
      <c r="C46" s="67"/>
      <c r="E46" s="155"/>
      <c r="F46" s="316"/>
      <c r="G46" s="325"/>
      <c r="H46" s="172" t="s">
        <v>145</v>
      </c>
      <c r="I46" s="173" t="s">
        <v>142</v>
      </c>
      <c r="J46" s="174">
        <f>IF(G45=I46,1,0)</f>
        <v>1</v>
      </c>
      <c r="K46" s="56"/>
      <c r="L46" s="88"/>
      <c r="M46" s="89" t="str">
        <f t="shared" si="4"/>
        <v/>
      </c>
      <c r="N46" s="89" t="str">
        <f t="shared" si="5"/>
        <v/>
      </c>
      <c r="O46" s="89"/>
      <c r="P46" s="89"/>
      <c r="Q46" s="182"/>
      <c r="R46" s="145"/>
      <c r="S46" s="221"/>
      <c r="T46" s="76"/>
      <c r="V46" s="185"/>
      <c r="W46" s="235"/>
      <c r="X46" s="235"/>
      <c r="Y46" s="235"/>
      <c r="Z46" s="185"/>
      <c r="AA46" s="235"/>
      <c r="AB46" s="235"/>
      <c r="AC46" s="235"/>
      <c r="AD46" s="238"/>
    </row>
    <row r="47" spans="1:30" ht="80.5" customHeight="1">
      <c r="C47" s="67"/>
      <c r="E47" s="155"/>
      <c r="F47" s="250" t="s">
        <v>146</v>
      </c>
      <c r="G47" s="251" t="s">
        <v>147</v>
      </c>
      <c r="H47" s="188">
        <v>15</v>
      </c>
      <c r="I47" s="173" t="s">
        <v>148</v>
      </c>
      <c r="J47" s="189">
        <v>1</v>
      </c>
      <c r="K47" s="56"/>
      <c r="L47" s="88"/>
      <c r="M47" s="89" t="str">
        <f t="shared" si="4"/>
        <v/>
      </c>
      <c r="N47" s="89" t="str">
        <f t="shared" si="5"/>
        <v/>
      </c>
      <c r="O47" s="89"/>
      <c r="P47" s="89"/>
      <c r="Q47" s="182"/>
      <c r="R47" s="145"/>
      <c r="S47" s="221"/>
      <c r="T47" s="76"/>
      <c r="V47" s="185"/>
      <c r="W47" s="235"/>
      <c r="X47" s="235"/>
      <c r="Y47" s="235"/>
      <c r="Z47" s="185"/>
      <c r="AA47" s="235"/>
      <c r="AB47" s="235"/>
      <c r="AC47" s="235"/>
      <c r="AD47" s="238"/>
    </row>
    <row r="48" spans="1:30" ht="45" customHeight="1">
      <c r="C48" s="67"/>
      <c r="E48" s="90"/>
      <c r="F48" s="90" t="s">
        <v>36</v>
      </c>
      <c r="G48" s="90"/>
      <c r="H48" s="91"/>
      <c r="I48" s="90"/>
      <c r="J48" s="91">
        <f>SUM(J27:J47)</f>
        <v>23</v>
      </c>
      <c r="K48" s="53">
        <f>SUM(K27:K47)</f>
        <v>0</v>
      </c>
      <c r="L48" s="88"/>
      <c r="M48" s="92">
        <f t="shared" ref="M48:N48" si="9">SUM(M27:M47)</f>
        <v>0</v>
      </c>
      <c r="N48" s="92">
        <f t="shared" si="9"/>
        <v>0</v>
      </c>
      <c r="O48" s="42"/>
      <c r="P48" s="42"/>
      <c r="R48" s="145"/>
      <c r="S48" s="149"/>
      <c r="T48" s="76"/>
    </row>
    <row r="49" spans="1:32" ht="45" customHeight="1">
      <c r="C49" s="67"/>
      <c r="F49" s="13"/>
      <c r="G49" s="13"/>
      <c r="H49" s="73"/>
      <c r="I49" s="13"/>
      <c r="J49" s="73"/>
      <c r="K49" s="59"/>
      <c r="L49" s="99"/>
      <c r="M49" s="73"/>
      <c r="N49" s="73"/>
      <c r="O49" s="73"/>
      <c r="P49" s="73"/>
      <c r="Q49" s="73"/>
      <c r="R49" s="145"/>
      <c r="S49" s="149"/>
      <c r="T49" s="76"/>
    </row>
    <row r="50" spans="1:32" ht="45" customHeight="1">
      <c r="C50" s="67"/>
      <c r="E50" s="28"/>
      <c r="F50" s="309" t="s">
        <v>149</v>
      </c>
      <c r="G50" s="309"/>
      <c r="H50" s="309"/>
      <c r="I50" s="309"/>
      <c r="J50" s="28">
        <f>SUM(20)</f>
        <v>20</v>
      </c>
      <c r="K50" s="55"/>
      <c r="L50" s="100"/>
      <c r="M50" s="38"/>
      <c r="N50" s="38"/>
      <c r="O50" s="38"/>
      <c r="P50" s="38"/>
      <c r="Q50" s="38"/>
      <c r="R50" s="150"/>
      <c r="S50" s="38"/>
      <c r="T50" s="101"/>
      <c r="V50" s="176"/>
      <c r="W50" s="176"/>
      <c r="X50" s="176"/>
      <c r="Y50" s="176"/>
      <c r="Z50" s="176"/>
      <c r="AA50" s="176"/>
      <c r="AB50" s="176"/>
      <c r="AC50" s="176"/>
      <c r="AD50" s="176"/>
    </row>
    <row r="51" spans="1:32" ht="79.25" customHeight="1">
      <c r="C51" s="67"/>
      <c r="E51" s="155"/>
      <c r="F51" s="315" t="s">
        <v>150</v>
      </c>
      <c r="G51" s="251" t="s">
        <v>151</v>
      </c>
      <c r="H51" s="187">
        <v>16.100000000000001</v>
      </c>
      <c r="I51" s="187" t="s">
        <v>250</v>
      </c>
      <c r="J51" s="170" t="s">
        <v>152</v>
      </c>
      <c r="K51" s="50"/>
      <c r="L51" s="102"/>
      <c r="M51" s="89" t="str">
        <f>IF(OR(Q51=$AK$9,Q51=$AK$10),K51,"")</f>
        <v/>
      </c>
      <c r="N51" s="89" t="str">
        <f>IF(Q51=$AK$11,K51,"")</f>
        <v/>
      </c>
      <c r="O51" s="89"/>
      <c r="P51" s="89"/>
      <c r="Q51" s="182"/>
      <c r="R51" s="151"/>
      <c r="S51" s="220"/>
      <c r="T51" s="76"/>
      <c r="V51" s="185"/>
      <c r="W51" s="185"/>
      <c r="X51" s="185"/>
      <c r="Y51" s="185"/>
      <c r="Z51" s="185"/>
      <c r="AA51" s="235"/>
      <c r="AB51" s="235"/>
      <c r="AC51" s="235"/>
      <c r="AD51" s="238"/>
      <c r="AF51"/>
    </row>
    <row r="52" spans="1:32" ht="176.5" customHeight="1">
      <c r="B52" s="245">
        <v>14</v>
      </c>
      <c r="C52" s="67">
        <v>5</v>
      </c>
      <c r="D52" s="71" t="b">
        <v>0</v>
      </c>
      <c r="E52" s="246"/>
      <c r="F52" s="315"/>
      <c r="G52" s="331" t="s">
        <v>251</v>
      </c>
      <c r="H52" s="187" t="s">
        <v>248</v>
      </c>
      <c r="I52" s="258" t="s">
        <v>252</v>
      </c>
      <c r="J52" s="170">
        <f>IF(OR(D52=FALSE),B52,B52-C52)</f>
        <v>14</v>
      </c>
      <c r="K52" s="224"/>
      <c r="L52" s="102"/>
      <c r="M52" s="89" t="str">
        <f>IF(OR(Q52=$AK$9,Q52=$AK$10),K52,"")</f>
        <v/>
      </c>
      <c r="N52" s="89" t="str">
        <f>IF(Q52=$AK$11,K52,"")</f>
        <v/>
      </c>
      <c r="O52" s="89"/>
      <c r="P52" s="89"/>
      <c r="Q52" s="182"/>
      <c r="R52" s="151"/>
      <c r="S52" s="220"/>
      <c r="T52" s="76"/>
      <c r="V52" s="185"/>
      <c r="W52" s="185"/>
      <c r="X52" s="185"/>
      <c r="Y52" s="185"/>
      <c r="Z52" s="185"/>
      <c r="AA52" s="235"/>
      <c r="AB52" s="235"/>
      <c r="AC52" s="235"/>
      <c r="AD52" s="238"/>
      <c r="AE52" s="77" t="s">
        <v>252</v>
      </c>
      <c r="AF52"/>
    </row>
    <row r="53" spans="1:32" ht="45" customHeight="1">
      <c r="E53" s="155"/>
      <c r="F53" s="315"/>
      <c r="G53" s="331"/>
      <c r="H53" s="187" t="s">
        <v>249</v>
      </c>
      <c r="I53" s="258" t="s">
        <v>251</v>
      </c>
      <c r="J53" s="170">
        <f>IF(G52=I53,20,0)</f>
        <v>20</v>
      </c>
      <c r="K53" s="224"/>
      <c r="L53" s="102"/>
      <c r="M53" s="89" t="str">
        <f t="shared" ref="M53:M54" si="10">IF(OR(Q53=$AK$9,Q53=$AK$10),K53,"")</f>
        <v/>
      </c>
      <c r="N53" s="89" t="str">
        <f t="shared" ref="N53:N54" si="11">IF(Q53=$AK$11,K53,"")</f>
        <v/>
      </c>
      <c r="O53" s="89"/>
      <c r="P53" s="89"/>
      <c r="Q53" s="182"/>
      <c r="R53" s="151"/>
      <c r="S53" s="221"/>
      <c r="T53" s="76"/>
      <c r="V53" s="185"/>
      <c r="W53" s="185"/>
      <c r="X53" s="185"/>
      <c r="Y53" s="185"/>
      <c r="Z53" s="185"/>
      <c r="AA53" s="235"/>
      <c r="AB53" s="235"/>
      <c r="AC53" s="235"/>
      <c r="AD53" s="238"/>
      <c r="AE53" s="77" t="s">
        <v>251</v>
      </c>
      <c r="AF53"/>
    </row>
    <row r="54" spans="1:32" ht="45" customHeight="1">
      <c r="E54" s="90"/>
      <c r="F54" s="90" t="s">
        <v>36</v>
      </c>
      <c r="G54" s="90"/>
      <c r="H54" s="91"/>
      <c r="I54" s="90"/>
      <c r="J54" s="219">
        <f>IF(OR(G52=I52),SUM(J52),SUM(J53))</f>
        <v>20</v>
      </c>
      <c r="K54" s="219">
        <f>SUM(K51:K53)</f>
        <v>0</v>
      </c>
      <c r="L54" s="87"/>
      <c r="M54" s="92">
        <f>SUM(M51:M53)</f>
        <v>0</v>
      </c>
      <c r="N54" s="92">
        <f>SUM(N51:N53)</f>
        <v>0</v>
      </c>
      <c r="O54" s="42"/>
      <c r="P54" s="42"/>
      <c r="R54" s="145"/>
      <c r="S54" s="149"/>
      <c r="T54" s="76"/>
    </row>
    <row r="55" spans="1:32" ht="45" customHeight="1">
      <c r="K55" s="59"/>
      <c r="L55" s="103"/>
      <c r="T55" s="76"/>
      <c r="W55" s="36"/>
    </row>
    <row r="56" spans="1:32" ht="45" customHeight="1">
      <c r="E56" s="249"/>
      <c r="F56" s="249" t="s">
        <v>153</v>
      </c>
      <c r="G56" s="29"/>
      <c r="H56" s="30"/>
      <c r="I56" s="29"/>
      <c r="J56" s="28">
        <f>10-SUM(D57:D61)</f>
        <v>10</v>
      </c>
      <c r="K56" s="55"/>
      <c r="L56" s="102"/>
      <c r="M56" s="45"/>
      <c r="N56" s="45"/>
      <c r="O56" s="45"/>
      <c r="P56" s="45"/>
      <c r="Q56" s="45"/>
      <c r="R56" s="145"/>
      <c r="S56" s="253"/>
      <c r="T56" s="101"/>
      <c r="V56" s="177"/>
      <c r="W56" s="177"/>
      <c r="X56" s="176"/>
      <c r="Y56" s="176"/>
      <c r="Z56" s="176"/>
      <c r="AA56" s="176"/>
      <c r="AB56" s="176"/>
      <c r="AC56" s="176"/>
      <c r="AD56" s="176"/>
      <c r="AF56" s="37" t="s">
        <v>154</v>
      </c>
    </row>
    <row r="57" spans="1:32" ht="45" customHeight="1">
      <c r="E57" s="155"/>
      <c r="F57" s="328" t="s">
        <v>155</v>
      </c>
      <c r="G57" s="326" t="s">
        <v>156</v>
      </c>
      <c r="H57" s="187" t="s">
        <v>157</v>
      </c>
      <c r="I57" s="187" t="s">
        <v>158</v>
      </c>
      <c r="J57" s="228">
        <f>IF($G$57=$AE$58,10,0)</f>
        <v>0</v>
      </c>
      <c r="K57" s="58"/>
      <c r="L57" s="102"/>
      <c r="M57" s="89" t="str">
        <f>IF(OR(Q57=$AK$9,Q57=$AK$10),K57,"")</f>
        <v/>
      </c>
      <c r="N57" s="89" t="str">
        <f>IF(Q57=$AK$11,K57,"")</f>
        <v/>
      </c>
      <c r="O57" s="45"/>
      <c r="P57" s="45"/>
      <c r="Q57" s="182"/>
      <c r="R57" s="145"/>
      <c r="S57" s="221"/>
      <c r="T57" s="101"/>
      <c r="V57" s="185"/>
      <c r="W57" s="185"/>
      <c r="X57" s="185"/>
      <c r="Y57" s="185"/>
      <c r="Z57" s="185"/>
      <c r="AA57" s="235"/>
      <c r="AB57" s="235"/>
      <c r="AC57" s="235"/>
      <c r="AD57" s="238"/>
      <c r="AF57" s="37"/>
    </row>
    <row r="58" spans="1:32" ht="45" customHeight="1">
      <c r="E58" s="155"/>
      <c r="F58" s="329"/>
      <c r="G58" s="327"/>
      <c r="H58" s="187" t="s">
        <v>159</v>
      </c>
      <c r="I58" s="192" t="s">
        <v>160</v>
      </c>
      <c r="J58" s="159">
        <f>IF($G$57=AE59,4,0)</f>
        <v>4</v>
      </c>
      <c r="K58" s="58"/>
      <c r="L58" s="102"/>
      <c r="M58" s="89" t="str">
        <f t="shared" ref="M58:M61" si="12">IF(OR(Q58=$AK$9,Q58=$AK$10),K58,"")</f>
        <v/>
      </c>
      <c r="N58" s="89" t="str">
        <f t="shared" ref="N58:N61" si="13">IF(Q58=$AK$11,K58,"")</f>
        <v/>
      </c>
      <c r="O58" s="89"/>
      <c r="P58" s="89"/>
      <c r="Q58" s="182"/>
      <c r="R58" s="145"/>
      <c r="S58" s="221"/>
      <c r="V58" s="185"/>
      <c r="W58" s="185"/>
      <c r="X58" s="185"/>
      <c r="Y58" s="185"/>
      <c r="Z58" s="185"/>
      <c r="AA58" s="235"/>
      <c r="AB58" s="235"/>
      <c r="AC58" s="235"/>
      <c r="AD58" s="238"/>
      <c r="AE58" s="77" t="s">
        <v>161</v>
      </c>
      <c r="AF58" s="36" t="s">
        <v>160</v>
      </c>
    </row>
    <row r="59" spans="1:32" ht="45" customHeight="1">
      <c r="A59" s="139"/>
      <c r="C59" s="71">
        <f>IF(D59=TRUE,B59,0)</f>
        <v>0</v>
      </c>
      <c r="D59" s="71" t="b">
        <v>0</v>
      </c>
      <c r="E59" s="155"/>
      <c r="F59" s="329"/>
      <c r="G59" s="327"/>
      <c r="H59" s="187" t="s">
        <v>162</v>
      </c>
      <c r="I59" s="191" t="s">
        <v>163</v>
      </c>
      <c r="J59" s="168">
        <f>IF(AND(G$57=$AE$59,OR(D59=FALSE,AND(D59=TRUE,Q59=$AK$11))),1,0)</f>
        <v>1</v>
      </c>
      <c r="K59" s="58"/>
      <c r="L59" s="102"/>
      <c r="M59" s="89" t="str">
        <f t="shared" si="12"/>
        <v/>
      </c>
      <c r="N59" s="89" t="str">
        <f t="shared" si="13"/>
        <v/>
      </c>
      <c r="O59" s="89"/>
      <c r="P59" s="89"/>
      <c r="Q59" s="182"/>
      <c r="R59" s="145"/>
      <c r="S59" s="221"/>
      <c r="T59" s="76"/>
      <c r="V59" s="185"/>
      <c r="W59" s="185"/>
      <c r="X59" s="185"/>
      <c r="Y59" s="185"/>
      <c r="Z59" s="185"/>
      <c r="AA59" s="235"/>
      <c r="AB59" s="235"/>
      <c r="AC59" s="235"/>
      <c r="AD59" s="238"/>
      <c r="AE59" s="77" t="s">
        <v>156</v>
      </c>
    </row>
    <row r="60" spans="1:32" ht="45" customHeight="1">
      <c r="E60" s="155"/>
      <c r="F60" s="329"/>
      <c r="G60" s="327"/>
      <c r="H60" s="187" t="s">
        <v>164</v>
      </c>
      <c r="I60" s="187" t="s">
        <v>165</v>
      </c>
      <c r="J60" s="159">
        <f>IF($G$57=AE59,1,0)</f>
        <v>1</v>
      </c>
      <c r="K60" s="58"/>
      <c r="L60" s="102"/>
      <c r="M60" s="89" t="str">
        <f t="shared" si="12"/>
        <v/>
      </c>
      <c r="N60" s="89" t="str">
        <f t="shared" si="13"/>
        <v/>
      </c>
      <c r="O60" s="89"/>
      <c r="P60" s="89"/>
      <c r="Q60" s="182"/>
      <c r="R60" s="145"/>
      <c r="S60" s="221"/>
      <c r="T60" s="76"/>
      <c r="V60" s="185"/>
      <c r="W60" s="185"/>
      <c r="X60" s="185"/>
      <c r="Y60" s="185"/>
      <c r="Z60" s="185"/>
      <c r="AA60" s="235"/>
      <c r="AB60" s="235"/>
      <c r="AC60" s="235"/>
      <c r="AD60" s="238"/>
    </row>
    <row r="61" spans="1:32" ht="45" customHeight="1">
      <c r="E61" s="155"/>
      <c r="F61" s="330"/>
      <c r="G61" s="325"/>
      <c r="H61" s="187" t="s">
        <v>166</v>
      </c>
      <c r="I61" s="187" t="s">
        <v>167</v>
      </c>
      <c r="J61" s="159">
        <f>IF($G$57=AE59,1,0)</f>
        <v>1</v>
      </c>
      <c r="K61" s="58"/>
      <c r="L61" s="102"/>
      <c r="M61" s="89" t="str">
        <f t="shared" si="12"/>
        <v/>
      </c>
      <c r="N61" s="89" t="str">
        <f t="shared" si="13"/>
        <v/>
      </c>
      <c r="O61" s="89"/>
      <c r="P61" s="89"/>
      <c r="Q61" s="182"/>
      <c r="R61" s="145"/>
      <c r="S61" s="221"/>
      <c r="T61" s="76"/>
      <c r="V61" s="185"/>
      <c r="W61" s="185"/>
      <c r="X61" s="185"/>
      <c r="Y61" s="185"/>
      <c r="Z61" s="185"/>
      <c r="AA61" s="235"/>
      <c r="AB61" s="235"/>
      <c r="AC61" s="235"/>
      <c r="AD61" s="238"/>
    </row>
    <row r="62" spans="1:32" ht="45" customHeight="1">
      <c r="E62" s="90"/>
      <c r="F62" s="90" t="s">
        <v>36</v>
      </c>
      <c r="G62" s="90"/>
      <c r="H62" s="91"/>
      <c r="I62" s="90"/>
      <c r="J62" s="91">
        <f>SUM(J57:J61)</f>
        <v>7</v>
      </c>
      <c r="K62" s="53">
        <f>SUM(K57:K61)</f>
        <v>0</v>
      </c>
      <c r="L62" s="87"/>
      <c r="M62" s="92">
        <f>SUM(M57:M61)</f>
        <v>0</v>
      </c>
      <c r="N62" s="92">
        <f>SUM(N57:N61)</f>
        <v>0</v>
      </c>
      <c r="O62" s="42"/>
      <c r="P62" s="42"/>
      <c r="R62" s="145"/>
      <c r="S62" s="149"/>
      <c r="T62" s="76"/>
      <c r="W62" s="36"/>
    </row>
    <row r="63" spans="1:32" ht="45" customHeight="1">
      <c r="K63" s="59"/>
      <c r="L63" s="103"/>
      <c r="W63" s="36"/>
    </row>
    <row r="64" spans="1:32" ht="45" customHeight="1">
      <c r="E64" s="249"/>
      <c r="F64" s="249" t="s">
        <v>168</v>
      </c>
      <c r="G64" s="29"/>
      <c r="H64" s="30"/>
      <c r="I64" s="29"/>
      <c r="J64" s="28">
        <f>5-SUM(A65:A69)</f>
        <v>5</v>
      </c>
      <c r="K64" s="55"/>
      <c r="L64" s="87"/>
      <c r="M64" s="45"/>
      <c r="N64" s="45"/>
      <c r="O64" s="45"/>
      <c r="P64" s="45"/>
      <c r="Q64" s="45"/>
      <c r="R64" s="145"/>
      <c r="S64" s="253"/>
      <c r="T64" s="101"/>
      <c r="V64" s="177"/>
      <c r="W64" s="177"/>
      <c r="X64" s="176"/>
      <c r="Y64" s="176"/>
      <c r="Z64" s="176"/>
      <c r="AA64" s="176"/>
      <c r="AB64" s="176"/>
      <c r="AC64" s="176"/>
      <c r="AD64" s="176"/>
    </row>
    <row r="65" spans="1:32" ht="45" customHeight="1">
      <c r="E65" s="155"/>
      <c r="F65" s="310" t="s">
        <v>169</v>
      </c>
      <c r="G65" s="326" t="s">
        <v>174</v>
      </c>
      <c r="H65" s="207" t="s">
        <v>171</v>
      </c>
      <c r="I65" s="208" t="s">
        <v>170</v>
      </c>
      <c r="J65" s="209">
        <f>IF($G$65=AF65,5,0)</f>
        <v>0</v>
      </c>
      <c r="K65" s="58"/>
      <c r="L65" s="102"/>
      <c r="M65" s="89" t="str">
        <f>IF(OR(Q65=$AK$9,Q65=$AK$10),K65,"")</f>
        <v/>
      </c>
      <c r="N65" s="89" t="str">
        <f>IF(Q65=$AK$11,K65,"")</f>
        <v/>
      </c>
      <c r="O65" s="89"/>
      <c r="P65" s="89"/>
      <c r="Q65" s="182"/>
      <c r="R65" s="151"/>
      <c r="S65" s="220"/>
      <c r="T65" s="76"/>
      <c r="V65" s="185"/>
      <c r="W65" s="185"/>
      <c r="X65" s="185"/>
      <c r="Y65" s="185"/>
      <c r="Z65" s="185"/>
      <c r="AA65" s="235"/>
      <c r="AB65" s="235"/>
      <c r="AC65" s="235"/>
      <c r="AD65" s="238"/>
      <c r="AF65" s="37" t="s">
        <v>170</v>
      </c>
    </row>
    <row r="66" spans="1:32" ht="45" customHeight="1">
      <c r="A66" s="140"/>
      <c r="B66" s="66"/>
      <c r="C66" s="66">
        <f>IF(AND(D66=TRUE,$G$65=$AF$66),1,0)</f>
        <v>0</v>
      </c>
      <c r="D66" s="71" t="b">
        <v>0</v>
      </c>
      <c r="E66" s="155"/>
      <c r="F66" s="311"/>
      <c r="G66" s="327"/>
      <c r="H66" s="207" t="s">
        <v>172</v>
      </c>
      <c r="I66" s="210" t="s">
        <v>173</v>
      </c>
      <c r="J66" s="211">
        <f>IF(AND($G$65=$AF$66,OR(D66=FALSE,AND(D66=TRUE,Q66=$AK$11))),1,0)</f>
        <v>1</v>
      </c>
      <c r="K66" s="58"/>
      <c r="L66" s="102"/>
      <c r="M66" s="89" t="str">
        <f t="shared" ref="M66:M69" si="14">IF(OR(Q66=$AK$9,Q66=$AK$10),K66,"")</f>
        <v/>
      </c>
      <c r="N66" s="89" t="str">
        <f t="shared" ref="N66:N69" si="15">IF(Q66=$AK$11,K66,"")</f>
        <v/>
      </c>
      <c r="O66" s="89"/>
      <c r="P66" s="89"/>
      <c r="Q66" s="182"/>
      <c r="R66" s="151"/>
      <c r="S66" s="221"/>
      <c r="T66" s="76"/>
      <c r="V66" s="185"/>
      <c r="W66" s="185"/>
      <c r="X66" s="185"/>
      <c r="Y66" s="185"/>
      <c r="Z66" s="185"/>
      <c r="AA66" s="235"/>
      <c r="AB66" s="235"/>
      <c r="AC66" s="235"/>
      <c r="AD66" s="238"/>
      <c r="AF66" s="37" t="s">
        <v>174</v>
      </c>
    </row>
    <row r="67" spans="1:32" ht="45" customHeight="1">
      <c r="A67" s="140"/>
      <c r="C67" s="66">
        <f>IF(AND(D67=TRUE,$G$65=$AF$66),1,0)</f>
        <v>0</v>
      </c>
      <c r="D67" s="71" t="b">
        <v>0</v>
      </c>
      <c r="E67" s="155"/>
      <c r="F67" s="311"/>
      <c r="G67" s="327"/>
      <c r="H67" s="207" t="s">
        <v>175</v>
      </c>
      <c r="I67" s="210" t="s">
        <v>176</v>
      </c>
      <c r="J67" s="211">
        <f>IF(AND($G$65=$AF$66,OR(D67=FALSE,AND(D67=TRUE,Q67=$AK$11))),1,0)</f>
        <v>1</v>
      </c>
      <c r="K67" s="58"/>
      <c r="L67" s="102"/>
      <c r="M67" s="89" t="str">
        <f t="shared" si="14"/>
        <v/>
      </c>
      <c r="N67" s="89" t="str">
        <f t="shared" si="15"/>
        <v/>
      </c>
      <c r="O67" s="89"/>
      <c r="P67" s="89"/>
      <c r="Q67" s="182"/>
      <c r="R67" s="151"/>
      <c r="S67" s="221"/>
      <c r="T67" s="76"/>
      <c r="V67" s="193"/>
      <c r="W67" s="193"/>
      <c r="X67" s="185"/>
      <c r="Y67" s="185"/>
      <c r="Z67" s="185"/>
      <c r="AA67" s="235"/>
      <c r="AB67" s="235"/>
      <c r="AC67" s="235"/>
      <c r="AD67" s="238"/>
    </row>
    <row r="68" spans="1:32" ht="45" customHeight="1">
      <c r="A68" s="140"/>
      <c r="B68" s="71">
        <v>1</v>
      </c>
      <c r="C68" s="66">
        <f>IF(AND(D68=TRUE,$G$65=$AF$66),1,0)</f>
        <v>0</v>
      </c>
      <c r="D68" s="71" t="b">
        <v>0</v>
      </c>
      <c r="E68" s="155"/>
      <c r="F68" s="311"/>
      <c r="G68" s="327"/>
      <c r="H68" s="207" t="s">
        <v>177</v>
      </c>
      <c r="I68" s="210" t="s">
        <v>178</v>
      </c>
      <c r="J68" s="211">
        <f>IF(AND($G$65=$AF$66,OR(D68=FALSE,AND(D68=TRUE,Q68=$AK$11))),1,0)</f>
        <v>1</v>
      </c>
      <c r="K68" s="58"/>
      <c r="L68" s="102"/>
      <c r="M68" s="89" t="str">
        <f t="shared" si="14"/>
        <v/>
      </c>
      <c r="N68" s="89" t="str">
        <f t="shared" si="15"/>
        <v/>
      </c>
      <c r="O68" s="89"/>
      <c r="P68" s="89"/>
      <c r="Q68" s="182"/>
      <c r="R68" s="151"/>
      <c r="S68" s="221"/>
      <c r="T68" s="76"/>
      <c r="V68" s="185"/>
      <c r="W68" s="185"/>
      <c r="X68" s="185"/>
      <c r="Y68" s="185"/>
      <c r="Z68" s="185"/>
      <c r="AA68" s="235"/>
      <c r="AB68" s="235"/>
      <c r="AC68" s="235"/>
      <c r="AD68" s="238"/>
    </row>
    <row r="69" spans="1:32" ht="45" customHeight="1">
      <c r="E69" s="155"/>
      <c r="F69" s="311"/>
      <c r="G69" s="325"/>
      <c r="H69" s="207" t="s">
        <v>179</v>
      </c>
      <c r="I69" s="210" t="s">
        <v>180</v>
      </c>
      <c r="J69" s="211">
        <f>IF($G$65=AF66,2,0)</f>
        <v>2</v>
      </c>
      <c r="K69" s="58"/>
      <c r="L69" s="102"/>
      <c r="M69" s="89" t="str">
        <f t="shared" si="14"/>
        <v/>
      </c>
      <c r="N69" s="89" t="str">
        <f t="shared" si="15"/>
        <v/>
      </c>
      <c r="O69" s="89"/>
      <c r="P69" s="89"/>
      <c r="Q69" s="182"/>
      <c r="R69" s="151"/>
      <c r="S69" s="221"/>
      <c r="T69" s="76"/>
      <c r="V69" s="185"/>
      <c r="W69" s="185"/>
      <c r="X69" s="185"/>
      <c r="Y69" s="185"/>
      <c r="Z69" s="185"/>
      <c r="AA69" s="235"/>
      <c r="AB69" s="235"/>
      <c r="AC69" s="235"/>
      <c r="AD69" s="238"/>
    </row>
    <row r="70" spans="1:32" ht="45" customHeight="1">
      <c r="E70" s="90"/>
      <c r="F70" s="90" t="s">
        <v>36</v>
      </c>
      <c r="G70" s="90"/>
      <c r="H70" s="91"/>
      <c r="I70" s="90"/>
      <c r="J70" s="91">
        <f>SUM(J65:J69)</f>
        <v>5</v>
      </c>
      <c r="K70" s="53">
        <f>SUM(K65:K69)</f>
        <v>0</v>
      </c>
      <c r="L70" s="87"/>
      <c r="M70" s="92">
        <f t="shared" ref="M70:N70" si="16">SUM(M65:M69)</f>
        <v>0</v>
      </c>
      <c r="N70" s="92">
        <f t="shared" si="16"/>
        <v>0</v>
      </c>
      <c r="O70" s="42"/>
      <c r="P70" s="42"/>
      <c r="R70" s="145"/>
      <c r="S70" s="149"/>
      <c r="T70" s="76"/>
    </row>
    <row r="71" spans="1:32" ht="45" customHeight="1">
      <c r="K71" s="59"/>
      <c r="L71" s="103"/>
    </row>
    <row r="72" spans="1:32" ht="45" customHeight="1">
      <c r="E72" s="249"/>
      <c r="F72" s="249" t="s">
        <v>181</v>
      </c>
      <c r="G72" s="212"/>
      <c r="H72" s="28"/>
      <c r="I72" s="29"/>
      <c r="J72" s="28">
        <f>24-SUM(A73:A80)</f>
        <v>24</v>
      </c>
      <c r="K72" s="55"/>
      <c r="L72" s="87"/>
      <c r="M72" s="45"/>
      <c r="N72" s="45"/>
      <c r="O72" s="45"/>
      <c r="P72" s="45"/>
      <c r="Q72" s="45"/>
      <c r="R72" s="145"/>
      <c r="S72" s="253"/>
      <c r="T72" s="101"/>
      <c r="V72" s="176"/>
      <c r="W72" s="176"/>
      <c r="X72" s="176"/>
      <c r="Y72" s="176"/>
      <c r="Z72" s="176"/>
      <c r="AA72" s="176"/>
      <c r="AB72" s="176"/>
      <c r="AC72" s="176"/>
      <c r="AD72" s="176"/>
    </row>
    <row r="73" spans="1:32" ht="45" hidden="1" customHeight="1">
      <c r="E73" s="155"/>
      <c r="F73" s="314" t="s">
        <v>182</v>
      </c>
      <c r="G73" s="317" t="s">
        <v>183</v>
      </c>
      <c r="H73" s="194">
        <v>19.100000000000001</v>
      </c>
      <c r="I73" s="258" t="s">
        <v>184</v>
      </c>
      <c r="J73" s="194">
        <f>IF($G$72=$AF$74,18,0)</f>
        <v>0</v>
      </c>
      <c r="K73" s="52"/>
      <c r="L73" s="87"/>
      <c r="M73" s="89">
        <f>IF(OR(Q73=$AK$7,Q73=$AK$8),K73,"")</f>
        <v>0</v>
      </c>
      <c r="N73" s="89" t="str">
        <f>IF(Q73=$AK$9,K73,"")</f>
        <v/>
      </c>
      <c r="O73" s="89"/>
      <c r="P73" s="89"/>
      <c r="Q73" s="182"/>
      <c r="R73" s="151"/>
      <c r="S73" s="183"/>
      <c r="T73" s="76"/>
      <c r="W73" s="185"/>
      <c r="X73" s="185"/>
      <c r="Y73" s="185"/>
      <c r="Z73" s="185"/>
      <c r="AA73" s="185"/>
      <c r="AB73" s="185"/>
      <c r="AC73" s="185"/>
      <c r="AD73" s="239"/>
    </row>
    <row r="74" spans="1:32" ht="45" hidden="1" customHeight="1">
      <c r="E74" s="155"/>
      <c r="F74" s="315"/>
      <c r="G74" s="332"/>
      <c r="H74" s="194">
        <v>19.2</v>
      </c>
      <c r="I74" s="164" t="s">
        <v>185</v>
      </c>
      <c r="J74" s="194">
        <f>IF($G$72=$AF$74,7,0)</f>
        <v>0</v>
      </c>
      <c r="K74" s="52"/>
      <c r="L74" s="87"/>
      <c r="M74" s="89">
        <f>IF(OR(Q74=$AK$7,Q74=$AK$8),K74,"")</f>
        <v>0</v>
      </c>
      <c r="N74" s="89" t="str">
        <f>IF(Q74=$AK$9,K74,"")</f>
        <v/>
      </c>
      <c r="O74" s="89"/>
      <c r="P74" s="89"/>
      <c r="Q74" s="182"/>
      <c r="R74" s="151"/>
      <c r="S74" s="184"/>
      <c r="T74" s="76"/>
      <c r="W74" s="185"/>
      <c r="X74" s="185"/>
      <c r="Y74" s="185"/>
      <c r="Z74" s="185"/>
      <c r="AA74" s="185"/>
      <c r="AB74" s="185"/>
      <c r="AC74" s="185"/>
      <c r="AD74" s="239"/>
      <c r="AF74" s="77" t="s">
        <v>182</v>
      </c>
    </row>
    <row r="75" spans="1:32" ht="102.5" customHeight="1">
      <c r="B75" s="71">
        <v>1</v>
      </c>
      <c r="C75" s="71">
        <f>IF(D75=TRUE,B75,0)</f>
        <v>0</v>
      </c>
      <c r="D75" s="71" t="b">
        <v>0</v>
      </c>
      <c r="E75" s="155"/>
      <c r="F75" s="314" t="s">
        <v>186</v>
      </c>
      <c r="G75" s="317" t="s">
        <v>187</v>
      </c>
      <c r="H75" s="169">
        <v>20.100000000000001</v>
      </c>
      <c r="I75" s="186" t="s">
        <v>188</v>
      </c>
      <c r="J75" s="159">
        <f>IF(OR(D75=FALSE,Q75=$AK$11),B75,0)</f>
        <v>1</v>
      </c>
      <c r="K75" s="56"/>
      <c r="L75" s="88"/>
      <c r="M75" s="89" t="str">
        <f>IF(OR(Q75=$AK$9,Q75=$AK$10),K75,"")</f>
        <v/>
      </c>
      <c r="N75" s="89" t="str">
        <f>IF(Q75=$AK$11,K75,"")</f>
        <v/>
      </c>
      <c r="O75" s="89"/>
      <c r="P75" s="89"/>
      <c r="Q75" s="182"/>
      <c r="R75" s="151"/>
      <c r="S75" s="221"/>
      <c r="T75" s="76"/>
      <c r="V75" s="185"/>
      <c r="W75" s="185"/>
      <c r="X75" s="185"/>
      <c r="Y75" s="185"/>
      <c r="Z75" s="185"/>
      <c r="AA75" s="235"/>
      <c r="AB75" s="235"/>
      <c r="AC75" s="235"/>
      <c r="AD75" s="238"/>
      <c r="AF75" s="76" t="s">
        <v>189</v>
      </c>
    </row>
    <row r="76" spans="1:32" ht="70" customHeight="1">
      <c r="B76" s="71">
        <v>1</v>
      </c>
      <c r="C76" s="71">
        <f>IF(D76=TRUE,B76,0)</f>
        <v>0</v>
      </c>
      <c r="D76" s="71" t="b">
        <v>0</v>
      </c>
      <c r="E76" s="155"/>
      <c r="F76" s="316"/>
      <c r="G76" s="332"/>
      <c r="H76" s="165">
        <v>20.2</v>
      </c>
      <c r="I76" s="164" t="s">
        <v>190</v>
      </c>
      <c r="J76" s="159">
        <f>IF(OR(D76=FALSE,Q76=$AK$11),B76,0)</f>
        <v>1</v>
      </c>
      <c r="K76" s="52"/>
      <c r="L76" s="88"/>
      <c r="M76" s="89" t="str">
        <f t="shared" ref="M76:M79" si="17">IF(OR(Q76=$AK$9,Q76=$AK$10),K76,"")</f>
        <v/>
      </c>
      <c r="N76" s="89" t="str">
        <f t="shared" ref="N76:N80" si="18">IF(Q76=$AK$11,K76,"")</f>
        <v/>
      </c>
      <c r="O76" s="89"/>
      <c r="P76" s="89"/>
      <c r="Q76" s="182"/>
      <c r="R76" s="151"/>
      <c r="S76" s="221"/>
      <c r="T76" s="76"/>
      <c r="V76" s="185"/>
      <c r="W76" s="185"/>
      <c r="X76" s="185"/>
      <c r="Y76" s="185"/>
      <c r="Z76" s="185"/>
      <c r="AA76" s="235"/>
      <c r="AB76" s="235"/>
      <c r="AC76" s="235"/>
      <c r="AD76" s="238"/>
    </row>
    <row r="77" spans="1:32" ht="205.5" customHeight="1">
      <c r="E77" s="155"/>
      <c r="F77" s="196" t="s">
        <v>191</v>
      </c>
      <c r="G77" s="164" t="s">
        <v>192</v>
      </c>
      <c r="H77" s="197">
        <v>21.1</v>
      </c>
      <c r="I77" s="186" t="s">
        <v>193</v>
      </c>
      <c r="J77" s="165">
        <v>19</v>
      </c>
      <c r="K77" s="52"/>
      <c r="L77" s="88"/>
      <c r="M77" s="89" t="str">
        <f>IF(OR(Q77=$AK$9,Q77=$AK$10),K77,"")</f>
        <v/>
      </c>
      <c r="N77" s="89" t="str">
        <f>IF(Q77=$AK$11,K77,"")</f>
        <v/>
      </c>
      <c r="O77" s="89"/>
      <c r="P77" s="89"/>
      <c r="Q77" s="182"/>
      <c r="R77" s="151"/>
      <c r="S77" s="221"/>
      <c r="T77" s="76"/>
      <c r="V77" s="185"/>
      <c r="W77" s="185"/>
      <c r="X77" s="185"/>
      <c r="Y77" s="185"/>
      <c r="Z77" s="185"/>
      <c r="AA77" s="235"/>
      <c r="AB77" s="235"/>
      <c r="AC77" s="235"/>
      <c r="AD77" s="238"/>
    </row>
    <row r="78" spans="1:32" ht="45" customHeight="1">
      <c r="E78" s="155"/>
      <c r="F78" s="314" t="s">
        <v>194</v>
      </c>
      <c r="G78" s="317" t="s">
        <v>195</v>
      </c>
      <c r="H78" s="169">
        <v>22.1</v>
      </c>
      <c r="I78" s="258" t="s">
        <v>196</v>
      </c>
      <c r="J78" s="162" t="s">
        <v>82</v>
      </c>
      <c r="K78" s="50"/>
      <c r="L78" s="88"/>
      <c r="M78" s="89" t="str">
        <f t="shared" si="17"/>
        <v/>
      </c>
      <c r="N78" s="89" t="str">
        <f t="shared" si="18"/>
        <v/>
      </c>
      <c r="O78" s="89"/>
      <c r="P78" s="89"/>
      <c r="Q78" s="182"/>
      <c r="R78" s="151"/>
      <c r="S78" s="221"/>
      <c r="T78" s="76"/>
      <c r="V78" s="185"/>
      <c r="W78" s="185"/>
      <c r="X78" s="185"/>
      <c r="Y78" s="185"/>
      <c r="Z78" s="185"/>
      <c r="AA78" s="235"/>
      <c r="AB78" s="235"/>
      <c r="AC78" s="235"/>
      <c r="AD78" s="238"/>
    </row>
    <row r="79" spans="1:32" ht="45" customHeight="1">
      <c r="E79" s="155"/>
      <c r="F79" s="315"/>
      <c r="G79" s="318"/>
      <c r="H79" s="169">
        <v>22.2</v>
      </c>
      <c r="I79" s="213" t="s">
        <v>197</v>
      </c>
      <c r="J79" s="165">
        <f>IF(I79=AF81,3,2)</f>
        <v>3</v>
      </c>
      <c r="K79" s="60"/>
      <c r="L79" s="88" t="str">
        <f>IF(AND(K79&gt;0,$K$78&lt;&gt;$AL$9),"!","")</f>
        <v/>
      </c>
      <c r="M79" s="89" t="str">
        <f t="shared" si="17"/>
        <v/>
      </c>
      <c r="N79" s="89" t="str">
        <f t="shared" si="18"/>
        <v/>
      </c>
      <c r="O79" s="89"/>
      <c r="P79" s="89"/>
      <c r="Q79" s="182"/>
      <c r="R79" s="151"/>
      <c r="S79" s="221"/>
      <c r="T79" s="76"/>
      <c r="V79" s="185"/>
      <c r="W79" s="185"/>
      <c r="X79" s="185"/>
      <c r="Y79" s="185"/>
      <c r="Z79" s="185"/>
      <c r="AA79" s="235"/>
      <c r="AB79" s="235"/>
      <c r="AC79" s="235"/>
      <c r="AD79" s="238"/>
      <c r="AF79" s="77" t="s">
        <v>198</v>
      </c>
    </row>
    <row r="80" spans="1:32" ht="45" hidden="1" customHeight="1">
      <c r="E80" s="198"/>
      <c r="F80" s="310"/>
      <c r="G80" s="312"/>
      <c r="H80" s="168" t="s">
        <v>199</v>
      </c>
      <c r="I80" s="258" t="s">
        <v>200</v>
      </c>
      <c r="J80" s="165">
        <f>IF(G78=W80,1,0)</f>
        <v>0</v>
      </c>
      <c r="K80" s="147"/>
      <c r="L80" s="88"/>
      <c r="M80" s="89">
        <f>IF(OR(Q80=$AK$7,Q80=$AK$8),K80,"")</f>
        <v>0</v>
      </c>
      <c r="N80" s="89" t="str">
        <f t="shared" si="18"/>
        <v/>
      </c>
      <c r="O80" s="89"/>
      <c r="P80" s="89"/>
      <c r="Q80" s="144"/>
      <c r="R80" s="151"/>
      <c r="S80" s="146"/>
      <c r="T80" s="76"/>
      <c r="W80" s="77" t="s">
        <v>198</v>
      </c>
    </row>
    <row r="81" spans="1:32" ht="45" customHeight="1">
      <c r="E81" s="90"/>
      <c r="F81" s="90" t="s">
        <v>36</v>
      </c>
      <c r="G81" s="90"/>
      <c r="H81" s="91"/>
      <c r="I81" s="90"/>
      <c r="J81" s="91">
        <f>SUM(J75+J76+J77+J79)</f>
        <v>24</v>
      </c>
      <c r="K81" s="53">
        <f>SUM(K73:K80)</f>
        <v>0</v>
      </c>
      <c r="L81" s="87"/>
      <c r="M81" s="92">
        <f>SUM(M73:M80)</f>
        <v>0</v>
      </c>
      <c r="N81" s="92">
        <f>SUM(N73:N80)</f>
        <v>0</v>
      </c>
      <c r="O81" s="42"/>
      <c r="P81" s="42"/>
      <c r="R81" s="145"/>
      <c r="S81" s="149"/>
      <c r="T81" s="76"/>
      <c r="AF81" s="77" t="s">
        <v>197</v>
      </c>
    </row>
    <row r="82" spans="1:32" ht="45" customHeight="1">
      <c r="K82" s="59"/>
      <c r="L82" s="103"/>
    </row>
    <row r="83" spans="1:32" ht="45" customHeight="1">
      <c r="E83" s="28"/>
      <c r="F83" s="309" t="s">
        <v>201</v>
      </c>
      <c r="G83" s="309"/>
      <c r="H83" s="309"/>
      <c r="I83" s="309"/>
      <c r="J83" s="28">
        <f>SUM(5)</f>
        <v>5</v>
      </c>
      <c r="K83" s="55"/>
      <c r="L83" s="87"/>
      <c r="M83" s="333"/>
      <c r="N83" s="333"/>
      <c r="O83" s="253"/>
      <c r="P83" s="253"/>
      <c r="Q83" s="333"/>
      <c r="R83" s="333"/>
      <c r="S83" s="253"/>
      <c r="T83" s="101"/>
      <c r="V83" s="176"/>
      <c r="W83" s="176"/>
      <c r="X83" s="176"/>
      <c r="Y83" s="176"/>
      <c r="Z83" s="176"/>
      <c r="AA83" s="176"/>
      <c r="AB83" s="176"/>
      <c r="AC83" s="176"/>
      <c r="AD83" s="176"/>
    </row>
    <row r="84" spans="1:32" ht="45" customHeight="1">
      <c r="E84" s="155"/>
      <c r="F84" s="320" t="s">
        <v>202</v>
      </c>
      <c r="G84" s="317" t="s">
        <v>203</v>
      </c>
      <c r="H84" s="163">
        <v>23.1</v>
      </c>
      <c r="I84" s="187" t="s">
        <v>204</v>
      </c>
      <c r="J84" s="159">
        <v>5</v>
      </c>
      <c r="K84" s="61"/>
      <c r="L84" s="334" t="str">
        <f>IF(SUM(K84:K86)&gt;5,"ERROR: Please enter a total points score less than or equal to 5 for this credit.","")</f>
        <v/>
      </c>
      <c r="M84" s="89" t="str">
        <f>IF(OR(Q84=$AK$9,Q84=$AK$10),K84,"")</f>
        <v/>
      </c>
      <c r="N84" s="89" t="str">
        <f>IF(Q84=$AK$11,K84,"")</f>
        <v/>
      </c>
      <c r="O84" s="89"/>
      <c r="P84" s="89"/>
      <c r="Q84" s="182"/>
      <c r="R84" s="151"/>
      <c r="S84" s="220"/>
      <c r="T84" s="76"/>
      <c r="V84" s="185"/>
      <c r="W84" s="185"/>
      <c r="X84" s="185"/>
      <c r="Y84" s="185"/>
      <c r="Z84" s="185"/>
      <c r="AA84" s="235"/>
      <c r="AB84" s="235"/>
      <c r="AC84" s="235"/>
      <c r="AD84" s="238"/>
    </row>
    <row r="85" spans="1:32" ht="45" customHeight="1">
      <c r="E85" s="155"/>
      <c r="F85" s="335"/>
      <c r="G85" s="318"/>
      <c r="H85" s="163">
        <v>23.2</v>
      </c>
      <c r="I85" s="186" t="s">
        <v>205</v>
      </c>
      <c r="J85" s="159">
        <v>2</v>
      </c>
      <c r="K85" s="52"/>
      <c r="L85" s="334"/>
      <c r="M85" s="89" t="str">
        <f t="shared" ref="M85:M87" si="19">IF(OR(Q85=$AK$9,Q85=$AK$10),K85,"")</f>
        <v/>
      </c>
      <c r="N85" s="89" t="str">
        <f t="shared" ref="N85:N87" si="20">IF(Q85=$AK$11,K85,"")</f>
        <v/>
      </c>
      <c r="O85" s="89"/>
      <c r="P85" s="89"/>
      <c r="Q85" s="182"/>
      <c r="R85" s="151"/>
      <c r="S85" s="221"/>
      <c r="T85" s="76"/>
      <c r="V85" s="185"/>
      <c r="W85" s="185"/>
      <c r="X85" s="185"/>
      <c r="Y85" s="185"/>
      <c r="Z85" s="185"/>
      <c r="AA85" s="235"/>
      <c r="AB85" s="235"/>
      <c r="AC85" s="235"/>
      <c r="AD85" s="238"/>
    </row>
    <row r="86" spans="1:32" ht="45" customHeight="1">
      <c r="A86" s="139"/>
      <c r="E86" s="155"/>
      <c r="F86" s="335"/>
      <c r="G86" s="318"/>
      <c r="H86" s="163">
        <v>23.3</v>
      </c>
      <c r="I86" s="191" t="s">
        <v>206</v>
      </c>
      <c r="J86" s="159">
        <v>2</v>
      </c>
      <c r="K86" s="52"/>
      <c r="L86" s="334"/>
      <c r="M86" s="89" t="str">
        <f t="shared" si="19"/>
        <v/>
      </c>
      <c r="N86" s="89" t="str">
        <f t="shared" si="20"/>
        <v/>
      </c>
      <c r="O86" s="89"/>
      <c r="P86" s="89"/>
      <c r="Q86" s="182"/>
      <c r="R86" s="151"/>
      <c r="S86" s="221"/>
      <c r="T86" s="76"/>
      <c r="V86" s="185"/>
      <c r="W86" s="185"/>
      <c r="X86" s="185"/>
      <c r="Y86" s="185"/>
      <c r="Z86" s="185"/>
      <c r="AA86" s="235"/>
      <c r="AB86" s="235"/>
      <c r="AC86" s="235"/>
      <c r="AD86" s="238"/>
    </row>
    <row r="87" spans="1:32" ht="45" customHeight="1">
      <c r="A87" s="139"/>
      <c r="E87" s="155"/>
      <c r="F87" s="321"/>
      <c r="G87" s="312"/>
      <c r="H87" s="163">
        <v>23.4</v>
      </c>
      <c r="I87" s="191" t="s">
        <v>207</v>
      </c>
      <c r="J87" s="159">
        <v>1</v>
      </c>
      <c r="K87" s="52"/>
      <c r="L87" s="254"/>
      <c r="M87" s="89" t="str">
        <f t="shared" si="19"/>
        <v/>
      </c>
      <c r="N87" s="89" t="str">
        <f t="shared" si="20"/>
        <v/>
      </c>
      <c r="O87" s="89"/>
      <c r="P87" s="89"/>
      <c r="Q87" s="182"/>
      <c r="R87" s="152"/>
      <c r="S87" s="222"/>
      <c r="T87" s="76"/>
      <c r="V87" s="185"/>
      <c r="W87" s="185"/>
      <c r="X87" s="185"/>
      <c r="Y87" s="185"/>
      <c r="Z87" s="185"/>
      <c r="AA87" s="235"/>
      <c r="AB87" s="235"/>
      <c r="AC87" s="235"/>
      <c r="AD87" s="238"/>
    </row>
    <row r="88" spans="1:32" ht="45" customHeight="1">
      <c r="E88" s="90"/>
      <c r="F88" s="90" t="s">
        <v>36</v>
      </c>
      <c r="G88" s="90"/>
      <c r="H88" s="91"/>
      <c r="I88" s="90"/>
      <c r="J88" s="91">
        <f>SUM(5)</f>
        <v>5</v>
      </c>
      <c r="K88" s="53">
        <f>IF(SUM(K84:K87)&gt;5,5,SUM(K84:K87))</f>
        <v>0</v>
      </c>
      <c r="L88" s="87"/>
      <c r="M88" s="92">
        <f>IF(SUM(M84:M87)&gt;5,5,SUM(M84:M87))</f>
        <v>0</v>
      </c>
      <c r="N88" s="92">
        <f>IF(SUM(N84:N87)&gt;5,5,SUM(N84:N87))</f>
        <v>0</v>
      </c>
      <c r="O88" s="42"/>
      <c r="P88" s="42"/>
      <c r="R88" s="145"/>
      <c r="S88" s="149"/>
      <c r="T88" s="76"/>
    </row>
    <row r="89" spans="1:32" ht="45" customHeight="1">
      <c r="K89" s="59"/>
      <c r="L89" s="103"/>
    </row>
    <row r="90" spans="1:32" ht="45" customHeight="1">
      <c r="E90" s="28"/>
      <c r="F90" s="309" t="s">
        <v>208</v>
      </c>
      <c r="G90" s="309"/>
      <c r="H90" s="309"/>
      <c r="I90" s="309"/>
      <c r="J90" s="28">
        <f>3-SUM(C92:C94)</f>
        <v>3</v>
      </c>
      <c r="K90" s="55"/>
      <c r="L90" s="87"/>
      <c r="M90" s="45"/>
      <c r="N90" s="45"/>
      <c r="O90" s="45"/>
      <c r="P90" s="45"/>
      <c r="Q90" s="45"/>
      <c r="R90" s="145"/>
      <c r="S90" s="253"/>
      <c r="T90" s="101"/>
      <c r="V90" s="176"/>
      <c r="W90" s="176"/>
      <c r="X90" s="176"/>
      <c r="Y90" s="176"/>
      <c r="Z90" s="176"/>
      <c r="AA90" s="176"/>
      <c r="AB90" s="176"/>
      <c r="AC90" s="176"/>
      <c r="AD90" s="176"/>
    </row>
    <row r="91" spans="1:32" ht="45" customHeight="1">
      <c r="E91" s="155"/>
      <c r="F91" s="311" t="s">
        <v>209</v>
      </c>
      <c r="G91" s="317" t="s">
        <v>210</v>
      </c>
      <c r="H91" s="163">
        <v>24.1</v>
      </c>
      <c r="I91" s="187" t="s">
        <v>211</v>
      </c>
      <c r="J91" s="162" t="s">
        <v>82</v>
      </c>
      <c r="K91" s="50"/>
      <c r="L91" s="102"/>
      <c r="M91" s="89" t="str">
        <f>IF(OR(Q91=$AK$9,Q91=$AK$10),K91,"")</f>
        <v/>
      </c>
      <c r="N91" s="89" t="str">
        <f>IF(Q91=$AK$11,K91,"")</f>
        <v/>
      </c>
      <c r="O91" s="89"/>
      <c r="P91" s="89"/>
      <c r="Q91" s="182"/>
      <c r="R91" s="151"/>
      <c r="S91" s="220"/>
      <c r="T91" s="76"/>
      <c r="V91" s="185"/>
      <c r="W91" s="185"/>
      <c r="X91" s="185"/>
      <c r="Y91" s="185"/>
      <c r="Z91" s="185"/>
      <c r="AA91" s="235"/>
      <c r="AB91" s="235"/>
      <c r="AC91" s="235"/>
      <c r="AD91" s="238"/>
    </row>
    <row r="92" spans="1:32" ht="45" customHeight="1">
      <c r="A92" s="139"/>
      <c r="B92" s="67">
        <v>1</v>
      </c>
      <c r="C92" s="67">
        <f>IF(D92=TRUE,B92,0)</f>
        <v>0</v>
      </c>
      <c r="D92" s="71" t="b">
        <v>0</v>
      </c>
      <c r="E92" s="155"/>
      <c r="F92" s="311"/>
      <c r="G92" s="312"/>
      <c r="H92" s="165">
        <v>24.2</v>
      </c>
      <c r="I92" s="186" t="s">
        <v>212</v>
      </c>
      <c r="J92" s="159">
        <f>IF(OR(D92=FALSE,Q92=$AK$11),B92,0)</f>
        <v>1</v>
      </c>
      <c r="K92" s="61"/>
      <c r="L92" s="88" t="str">
        <f>IF(AND(K92&gt;0,$K91&lt;&gt;$AL$9),"!","")</f>
        <v/>
      </c>
      <c r="M92" s="89" t="str">
        <f t="shared" ref="M92:M94" si="21">IF(OR(Q92=$AK$9,Q92=$AK$10),K92,"")</f>
        <v/>
      </c>
      <c r="N92" s="89" t="str">
        <f t="shared" ref="N92:N94" si="22">IF(Q92=$AK$11,K92,"")</f>
        <v/>
      </c>
      <c r="O92" s="89"/>
      <c r="P92" s="89"/>
      <c r="Q92" s="182"/>
      <c r="R92" s="151"/>
      <c r="S92" s="221"/>
      <c r="T92" s="76"/>
      <c r="V92" s="185"/>
      <c r="W92" s="185"/>
      <c r="X92" s="185"/>
      <c r="Y92" s="185"/>
      <c r="Z92" s="185"/>
      <c r="AA92" s="235"/>
      <c r="AB92" s="235"/>
      <c r="AC92" s="235"/>
      <c r="AD92" s="238"/>
    </row>
    <row r="93" spans="1:32" ht="45" customHeight="1">
      <c r="A93" s="139"/>
      <c r="B93" s="67">
        <v>1</v>
      </c>
      <c r="C93" s="67">
        <f>IF(D93=TRUE,B93,0)</f>
        <v>0</v>
      </c>
      <c r="D93" s="71" t="b">
        <v>0</v>
      </c>
      <c r="E93" s="155"/>
      <c r="F93" s="250" t="s">
        <v>213</v>
      </c>
      <c r="G93" s="258" t="s">
        <v>214</v>
      </c>
      <c r="H93" s="197">
        <v>25.1</v>
      </c>
      <c r="I93" s="258" t="s">
        <v>215</v>
      </c>
      <c r="J93" s="159">
        <f>IF(OR(D93=FALSE,Q93=$AK$11),B93,0)</f>
        <v>1</v>
      </c>
      <c r="K93" s="61"/>
      <c r="L93" s="102"/>
      <c r="M93" s="89" t="str">
        <f t="shared" si="21"/>
        <v/>
      </c>
      <c r="N93" s="89" t="str">
        <f t="shared" si="22"/>
        <v/>
      </c>
      <c r="O93" s="89"/>
      <c r="P93" s="89"/>
      <c r="Q93" s="182"/>
      <c r="R93" s="151"/>
      <c r="S93" s="221"/>
      <c r="T93" s="76"/>
      <c r="V93" s="185"/>
      <c r="W93" s="185"/>
      <c r="X93" s="185"/>
      <c r="Y93" s="185"/>
      <c r="Z93" s="185"/>
      <c r="AA93" s="235"/>
      <c r="AB93" s="235"/>
      <c r="AC93" s="235"/>
      <c r="AD93" s="238"/>
    </row>
    <row r="94" spans="1:32" ht="45" customHeight="1">
      <c r="A94" s="139"/>
      <c r="B94" s="67">
        <v>1</v>
      </c>
      <c r="C94" s="67">
        <f>IF(D94=TRUE,B94,0)</f>
        <v>0</v>
      </c>
      <c r="D94" s="71" t="b">
        <v>0</v>
      </c>
      <c r="E94" s="155"/>
      <c r="F94" s="199" t="s">
        <v>216</v>
      </c>
      <c r="G94" s="251" t="s">
        <v>217</v>
      </c>
      <c r="H94" s="200">
        <v>26.1</v>
      </c>
      <c r="I94" s="201" t="s">
        <v>216</v>
      </c>
      <c r="J94" s="159">
        <f>IF(OR(D94=FALSE,Q94=$AK$11),B94,0)</f>
        <v>1</v>
      </c>
      <c r="K94" s="62"/>
      <c r="L94" s="102"/>
      <c r="M94" s="89" t="str">
        <f t="shared" si="21"/>
        <v/>
      </c>
      <c r="N94" s="89" t="str">
        <f t="shared" si="22"/>
        <v/>
      </c>
      <c r="O94" s="89"/>
      <c r="P94" s="89"/>
      <c r="Q94" s="182"/>
      <c r="R94" s="151"/>
      <c r="S94" s="221"/>
      <c r="T94" s="76"/>
      <c r="V94" s="185"/>
      <c r="W94" s="185"/>
      <c r="X94" s="185"/>
      <c r="Y94" s="185"/>
      <c r="Z94" s="185"/>
      <c r="AA94" s="235"/>
      <c r="AB94" s="235"/>
      <c r="AC94" s="235"/>
      <c r="AD94" s="238"/>
    </row>
    <row r="95" spans="1:32" ht="45" customHeight="1">
      <c r="E95" s="90"/>
      <c r="F95" s="90" t="s">
        <v>36</v>
      </c>
      <c r="G95" s="90"/>
      <c r="H95" s="91"/>
      <c r="I95" s="90"/>
      <c r="J95" s="91">
        <f>SUM(J91:J94)</f>
        <v>3</v>
      </c>
      <c r="K95" s="53">
        <f>SUM(K91:K94)</f>
        <v>0</v>
      </c>
      <c r="L95" s="87"/>
      <c r="M95" s="92">
        <f t="shared" ref="M95:N95" si="23">SUM(M91:M94)</f>
        <v>0</v>
      </c>
      <c r="N95" s="92">
        <f t="shared" si="23"/>
        <v>0</v>
      </c>
      <c r="O95" s="42"/>
      <c r="P95" s="42"/>
      <c r="Q95" s="73"/>
      <c r="R95" s="76"/>
      <c r="S95" s="153"/>
      <c r="T95" s="76"/>
    </row>
    <row r="96" spans="1:32" ht="45" customHeight="1">
      <c r="E96" s="77"/>
      <c r="F96" s="13"/>
      <c r="G96" s="13"/>
      <c r="H96" s="73"/>
      <c r="I96" s="13"/>
      <c r="J96" s="73"/>
      <c r="K96" s="59"/>
      <c r="L96" s="87"/>
      <c r="M96" s="73"/>
      <c r="N96" s="73"/>
      <c r="O96" s="73"/>
      <c r="P96" s="73"/>
      <c r="Q96" s="73"/>
      <c r="R96" s="76"/>
      <c r="S96" s="153"/>
      <c r="T96" s="76"/>
    </row>
    <row r="97" spans="1:30" ht="45" customHeight="1">
      <c r="E97" s="32"/>
      <c r="F97" s="309" t="s">
        <v>218</v>
      </c>
      <c r="G97" s="309"/>
      <c r="H97" s="309"/>
      <c r="I97" s="309"/>
      <c r="J97" s="32">
        <v>10</v>
      </c>
      <c r="K97" s="55"/>
      <c r="L97" s="87"/>
      <c r="M97" s="31"/>
      <c r="N97" s="31"/>
      <c r="O97" s="31"/>
      <c r="P97" s="31"/>
      <c r="Q97" s="31"/>
      <c r="R97" s="101"/>
      <c r="S97" s="154"/>
      <c r="T97" s="101"/>
      <c r="V97" s="176"/>
      <c r="W97" s="176"/>
      <c r="X97" s="176"/>
      <c r="Y97" s="176"/>
      <c r="Z97" s="176"/>
      <c r="AA97" s="176"/>
      <c r="AB97" s="176"/>
      <c r="AC97" s="176"/>
      <c r="AD97" s="176"/>
    </row>
    <row r="98" spans="1:30" ht="45" customHeight="1">
      <c r="E98" s="155"/>
      <c r="F98" s="257" t="s">
        <v>219</v>
      </c>
      <c r="G98" s="202" t="s">
        <v>220</v>
      </c>
      <c r="H98" s="203">
        <v>27.1</v>
      </c>
      <c r="I98" s="256" t="s">
        <v>219</v>
      </c>
      <c r="J98" s="336">
        <v>10</v>
      </c>
      <c r="K98" s="63"/>
      <c r="L98" s="337" t="str">
        <f>IF(SUM(K98:K102)&gt;10,"ERROR: the total number of points available in the Innovation category is 10. Please enter a points score less than or equal to 10.","")</f>
        <v/>
      </c>
      <c r="M98" s="89" t="str">
        <f>IF(OR(Q98=$AK$9,Q98=$AK$10),K98,"")</f>
        <v/>
      </c>
      <c r="N98" s="89" t="str">
        <f>IF(Q98=$AK$11,K98,"")</f>
        <v/>
      </c>
      <c r="O98" s="89"/>
      <c r="P98" s="89"/>
      <c r="Q98" s="182"/>
      <c r="R98" s="151"/>
      <c r="S98" s="220"/>
      <c r="T98" s="76"/>
      <c r="V98" s="185"/>
      <c r="W98" s="185"/>
      <c r="X98" s="185"/>
      <c r="Y98" s="185"/>
      <c r="Z98" s="185"/>
      <c r="AA98" s="235"/>
      <c r="AB98" s="235"/>
      <c r="AC98" s="235"/>
      <c r="AD98" s="238"/>
    </row>
    <row r="99" spans="1:30" ht="45" customHeight="1">
      <c r="E99" s="155"/>
      <c r="F99" s="250" t="s">
        <v>221</v>
      </c>
      <c r="G99" s="204" t="s">
        <v>222</v>
      </c>
      <c r="H99" s="159">
        <v>27.2</v>
      </c>
      <c r="I99" s="164" t="s">
        <v>221</v>
      </c>
      <c r="J99" s="336"/>
      <c r="K99" s="63"/>
      <c r="L99" s="337"/>
      <c r="M99" s="89" t="str">
        <f t="shared" ref="M99:M102" si="24">IF(OR(Q99=$AK$9,Q99=$AK$10),K99,"")</f>
        <v/>
      </c>
      <c r="N99" s="89" t="str">
        <f t="shared" ref="N99:N102" si="25">IF(Q99=$AK$11,K99,"")</f>
        <v/>
      </c>
      <c r="O99" s="89"/>
      <c r="P99" s="89"/>
      <c r="Q99" s="182"/>
      <c r="R99" s="151"/>
      <c r="S99" s="221"/>
      <c r="T99" s="76"/>
      <c r="V99" s="185"/>
      <c r="W99" s="185"/>
      <c r="X99" s="185"/>
      <c r="Y99" s="185"/>
      <c r="Z99" s="185"/>
      <c r="AA99" s="235"/>
      <c r="AB99" s="235"/>
      <c r="AC99" s="235"/>
      <c r="AD99" s="238"/>
    </row>
    <row r="100" spans="1:30" ht="76" customHeight="1">
      <c r="E100" s="155"/>
      <c r="F100" s="250" t="s">
        <v>223</v>
      </c>
      <c r="G100" s="204" t="s">
        <v>224</v>
      </c>
      <c r="H100" s="159">
        <v>27.3</v>
      </c>
      <c r="I100" s="164" t="s">
        <v>223</v>
      </c>
      <c r="J100" s="336"/>
      <c r="K100" s="63"/>
      <c r="L100" s="337"/>
      <c r="M100" s="89" t="str">
        <f t="shared" si="24"/>
        <v/>
      </c>
      <c r="N100" s="89" t="str">
        <f t="shared" si="25"/>
        <v/>
      </c>
      <c r="O100" s="89"/>
      <c r="P100" s="89"/>
      <c r="Q100" s="182"/>
      <c r="R100" s="151"/>
      <c r="S100" s="221"/>
      <c r="T100" s="76"/>
      <c r="V100" s="185"/>
      <c r="W100" s="185"/>
      <c r="X100" s="185"/>
      <c r="Y100" s="185"/>
      <c r="Z100" s="185"/>
      <c r="AA100" s="235"/>
      <c r="AB100" s="235"/>
      <c r="AC100" s="235"/>
      <c r="AD100" s="238"/>
    </row>
    <row r="101" spans="1:30" ht="67.5" customHeight="1">
      <c r="E101" s="155"/>
      <c r="F101" s="250" t="s">
        <v>225</v>
      </c>
      <c r="G101" s="204" t="s">
        <v>226</v>
      </c>
      <c r="H101" s="159">
        <v>27.4</v>
      </c>
      <c r="I101" s="164" t="s">
        <v>225</v>
      </c>
      <c r="J101" s="336"/>
      <c r="K101" s="63"/>
      <c r="L101" s="337"/>
      <c r="M101" s="89" t="str">
        <f t="shared" si="24"/>
        <v/>
      </c>
      <c r="N101" s="89" t="str">
        <f t="shared" si="25"/>
        <v/>
      </c>
      <c r="O101" s="89"/>
      <c r="P101" s="89"/>
      <c r="Q101" s="182"/>
      <c r="R101" s="151"/>
      <c r="S101" s="221"/>
      <c r="T101" s="76"/>
      <c r="V101" s="185"/>
      <c r="W101" s="185"/>
      <c r="X101" s="185"/>
      <c r="Y101" s="185"/>
      <c r="Z101" s="185"/>
      <c r="AA101" s="235"/>
      <c r="AB101" s="235"/>
      <c r="AC101" s="235"/>
      <c r="AD101" s="238"/>
    </row>
    <row r="102" spans="1:30" ht="45" customHeight="1">
      <c r="E102" s="155"/>
      <c r="F102" s="255" t="s">
        <v>227</v>
      </c>
      <c r="G102" s="205" t="s">
        <v>228</v>
      </c>
      <c r="H102" s="189">
        <v>27.5</v>
      </c>
      <c r="I102" s="206" t="s">
        <v>227</v>
      </c>
      <c r="J102" s="336"/>
      <c r="K102" s="63"/>
      <c r="L102" s="337"/>
      <c r="M102" s="89" t="str">
        <f t="shared" si="24"/>
        <v/>
      </c>
      <c r="N102" s="89" t="str">
        <f t="shared" si="25"/>
        <v/>
      </c>
      <c r="O102" s="89"/>
      <c r="P102" s="89"/>
      <c r="Q102" s="182"/>
      <c r="R102" s="151"/>
      <c r="S102" s="221"/>
      <c r="T102" s="76"/>
      <c r="V102" s="185"/>
      <c r="W102" s="185"/>
      <c r="X102" s="185"/>
      <c r="Y102" s="185"/>
      <c r="Z102" s="185"/>
      <c r="AA102" s="235"/>
      <c r="AB102" s="235"/>
      <c r="AC102" s="235"/>
      <c r="AD102" s="238"/>
    </row>
    <row r="103" spans="1:30" ht="45" customHeight="1">
      <c r="E103" s="90"/>
      <c r="F103" s="90" t="s">
        <v>36</v>
      </c>
      <c r="G103" s="90"/>
      <c r="H103" s="91"/>
      <c r="I103" s="90"/>
      <c r="J103" s="91">
        <f>SUM(J98)</f>
        <v>10</v>
      </c>
      <c r="K103" s="53">
        <f>IF(SUM(K98:K102)&gt;10,10,SUM(K98:K102))</f>
        <v>0</v>
      </c>
      <c r="L103" s="88" t="str">
        <f>IF(K103&gt;10,"!","")</f>
        <v/>
      </c>
      <c r="M103" s="92">
        <f t="shared" ref="M103:N103" si="26">IF(SUM(M98:M102)&gt;10,10,SUM(M98:M102))</f>
        <v>0</v>
      </c>
      <c r="N103" s="92">
        <f t="shared" si="26"/>
        <v>0</v>
      </c>
      <c r="O103" s="42"/>
      <c r="P103" s="42"/>
    </row>
    <row r="104" spans="1:30" ht="45" customHeight="1">
      <c r="F104" s="13"/>
      <c r="G104" s="13"/>
      <c r="H104" s="73"/>
      <c r="I104" s="13"/>
      <c r="J104" s="73"/>
      <c r="K104" s="73"/>
      <c r="L104" s="76"/>
      <c r="M104" s="73"/>
      <c r="N104" s="73"/>
      <c r="O104" s="73"/>
      <c r="P104" s="73"/>
    </row>
    <row r="105" spans="1:30" ht="45" customHeight="1">
      <c r="A105" s="141" t="s">
        <v>229</v>
      </c>
      <c r="F105" s="41"/>
      <c r="G105" s="105"/>
      <c r="H105" s="42"/>
      <c r="I105" s="104" t="s">
        <v>230</v>
      </c>
      <c r="J105" s="79" t="s">
        <v>231</v>
      </c>
      <c r="K105" s="79" t="s">
        <v>232</v>
      </c>
      <c r="L105" s="42"/>
      <c r="M105" s="79" t="s">
        <v>233</v>
      </c>
      <c r="N105" s="79" t="s">
        <v>234</v>
      </c>
      <c r="O105" s="70"/>
      <c r="P105" s="70"/>
      <c r="Q105" s="14"/>
      <c r="R105" s="101"/>
      <c r="S105" s="15"/>
      <c r="T105" s="101"/>
    </row>
    <row r="106" spans="1:30" ht="45" customHeight="1">
      <c r="A106" s="141">
        <f>SUM(C27:C94)</f>
        <v>5</v>
      </c>
      <c r="F106" s="41"/>
      <c r="G106" s="105"/>
      <c r="H106" s="42"/>
      <c r="I106" s="86" t="s">
        <v>235</v>
      </c>
      <c r="J106" s="244">
        <f>SUM(J24+J48+J54+J62+J70+J81+J88+J95)</f>
        <v>100</v>
      </c>
      <c r="K106" s="64">
        <f>K24+K48+K54+K62+K70+K81+K88+K95</f>
        <v>0</v>
      </c>
      <c r="L106" s="42"/>
      <c r="M106" s="64">
        <f>(M24+M48+M54+M62+M70+M81+M88+M95)/J106*100+M103</f>
        <v>0</v>
      </c>
      <c r="N106" s="64">
        <f>(N24+N48+N54+N62+N70+N81+N88+N95)/J106*100+N103</f>
        <v>0</v>
      </c>
      <c r="O106" s="72"/>
      <c r="P106" s="72"/>
      <c r="Q106" s="14"/>
      <c r="R106" s="101"/>
      <c r="S106" s="15"/>
      <c r="T106" s="101"/>
    </row>
    <row r="107" spans="1:30" ht="45" customHeight="1">
      <c r="F107" s="85"/>
      <c r="G107" s="85"/>
      <c r="H107" s="73"/>
      <c r="I107" s="86" t="s">
        <v>236</v>
      </c>
      <c r="J107" s="106"/>
      <c r="K107" s="44">
        <f>K106/J106*100</f>
        <v>0</v>
      </c>
      <c r="L107" s="248"/>
      <c r="M107" s="16"/>
      <c r="N107" s="16"/>
      <c r="O107" s="248"/>
      <c r="P107" s="248"/>
      <c r="Q107" s="14"/>
      <c r="R107" s="17"/>
      <c r="S107" s="18"/>
      <c r="T107" s="76"/>
    </row>
    <row r="108" spans="1:30" ht="45" customHeight="1">
      <c r="F108" s="85"/>
      <c r="G108" s="85"/>
      <c r="H108" s="73"/>
      <c r="I108" s="86" t="s">
        <v>237</v>
      </c>
      <c r="J108" s="40">
        <v>10</v>
      </c>
      <c r="K108" s="64">
        <f>K103</f>
        <v>0</v>
      </c>
      <c r="L108" s="248"/>
      <c r="M108" s="16"/>
      <c r="N108" s="247"/>
      <c r="O108" s="248"/>
      <c r="P108" s="248"/>
      <c r="Q108" s="248"/>
      <c r="R108" s="17"/>
      <c r="S108" s="18"/>
      <c r="T108" s="76"/>
    </row>
    <row r="109" spans="1:30" ht="45" customHeight="1">
      <c r="I109" s="86" t="s">
        <v>238</v>
      </c>
      <c r="J109" s="107"/>
      <c r="K109" s="44">
        <f>(K107)+K108</f>
        <v>0</v>
      </c>
    </row>
    <row r="112" spans="1:30" ht="45" customHeight="1"/>
    <row r="113" spans="1:19" ht="45" customHeight="1"/>
    <row r="114" spans="1:19" ht="45" customHeight="1"/>
    <row r="115" spans="1:19" ht="45" customHeight="1"/>
    <row r="116" spans="1:19" ht="45" customHeight="1"/>
    <row r="122" spans="1:19" s="113" customFormat="1" ht="37.5" hidden="1" customHeight="1">
      <c r="A122" s="110"/>
      <c r="B122" s="110"/>
      <c r="C122" s="110"/>
      <c r="D122" s="110"/>
      <c r="E122" s="110"/>
      <c r="F122" s="111"/>
      <c r="G122" s="111"/>
      <c r="H122" s="112"/>
      <c r="I122" s="111"/>
      <c r="J122" s="112"/>
      <c r="K122" s="112"/>
      <c r="M122" s="112"/>
      <c r="N122" s="112"/>
      <c r="O122" s="109" t="s">
        <v>239</v>
      </c>
      <c r="P122" s="109" t="s">
        <v>240</v>
      </c>
      <c r="Q122" s="114" t="s">
        <v>241</v>
      </c>
      <c r="R122" s="115" t="s">
        <v>242</v>
      </c>
      <c r="S122" s="111"/>
    </row>
    <row r="123" spans="1:19" s="113" customFormat="1" ht="37.5" hidden="1" customHeight="1">
      <c r="A123" s="110"/>
      <c r="B123" s="110"/>
      <c r="C123" s="110"/>
      <c r="D123" s="110"/>
      <c r="E123" s="110"/>
      <c r="F123" s="111"/>
      <c r="G123" s="111"/>
      <c r="H123" s="112"/>
      <c r="I123" s="111"/>
      <c r="J123" s="112"/>
      <c r="K123" s="112"/>
      <c r="M123" s="112"/>
      <c r="N123" s="109" t="s">
        <v>84</v>
      </c>
      <c r="O123" s="117"/>
      <c r="P123" s="116">
        <f>COUNTIF(P9:P94,"Core")</f>
        <v>0</v>
      </c>
      <c r="Q123" s="116">
        <f>COUNTIF(Q9:Q94,"Not Awarded - Major Non-compliance")</f>
        <v>0</v>
      </c>
      <c r="R123" s="118"/>
      <c r="S123" s="111"/>
    </row>
    <row r="124" spans="1:19" s="113" customFormat="1" ht="37.5" hidden="1" customHeight="1">
      <c r="A124" s="110"/>
      <c r="B124" s="110"/>
      <c r="C124" s="110"/>
      <c r="D124" s="110"/>
      <c r="E124" s="110"/>
      <c r="F124" s="111"/>
      <c r="G124" s="111"/>
      <c r="H124" s="112"/>
      <c r="I124" s="111"/>
      <c r="J124" s="112"/>
      <c r="K124" s="112"/>
      <c r="M124" s="112"/>
      <c r="N124" s="109" t="s">
        <v>85</v>
      </c>
      <c r="O124" s="116">
        <f>COUNTIF(O9:O94,"Stage 1")</f>
        <v>0</v>
      </c>
      <c r="P124" s="116">
        <f>COUNTIF(P9:P94,"Stage 1")</f>
        <v>0</v>
      </c>
      <c r="Q124" s="116">
        <f>COUNTIF(Q9:Q94,"Not Awarded - Major Non-compliance")</f>
        <v>0</v>
      </c>
      <c r="R124" s="109" t="str">
        <f>IF(Q124&gt;P124*0.5, "Go to Stage 2", "Assessment Complete")</f>
        <v>Assessment Complete</v>
      </c>
      <c r="S124" s="111"/>
    </row>
    <row r="125" spans="1:19" s="113" customFormat="1" ht="37.5" hidden="1" customHeight="1">
      <c r="A125" s="110"/>
      <c r="B125" s="110"/>
      <c r="C125" s="110"/>
      <c r="D125" s="110"/>
      <c r="E125" s="110"/>
      <c r="F125" s="111"/>
      <c r="G125" s="111"/>
      <c r="H125" s="112"/>
      <c r="I125" s="111"/>
      <c r="J125" s="112"/>
      <c r="K125" s="112"/>
      <c r="M125" s="112"/>
      <c r="N125" s="109" t="s">
        <v>87</v>
      </c>
      <c r="O125" s="116">
        <f>COUNTIF(O9:O94,"Stage 2")</f>
        <v>0</v>
      </c>
      <c r="P125" s="116">
        <f>COUNTIF(P9:P94,"Stage 2")</f>
        <v>0</v>
      </c>
      <c r="Q125" s="116">
        <f>COUNTIF(Q9:Q94,"Not Awarded - Major Non-compliance")</f>
        <v>0</v>
      </c>
      <c r="R125" s="109" t="str">
        <f>IF(AND(R124="Go to Stage 2", P125=0),R124,IF(Q125&gt;SUM(P124:P125)*0.5,"Go to Stage 3","Assessment Complete"))</f>
        <v>Assessment Complete</v>
      </c>
      <c r="S125" s="111"/>
    </row>
    <row r="126" spans="1:19" s="113" customFormat="1" ht="37.5" hidden="1" customHeight="1">
      <c r="A126" s="110"/>
      <c r="B126" s="110"/>
      <c r="C126" s="110"/>
      <c r="D126" s="110"/>
      <c r="E126" s="110"/>
      <c r="F126" s="111"/>
      <c r="G126" s="111"/>
      <c r="H126" s="112"/>
      <c r="I126" s="111"/>
      <c r="J126" s="112"/>
      <c r="K126" s="112"/>
      <c r="M126" s="112"/>
      <c r="N126" s="109" t="s">
        <v>91</v>
      </c>
      <c r="O126" s="116">
        <f>COUNTIF(O9:O94,"Stage 3")</f>
        <v>0</v>
      </c>
      <c r="P126" s="116">
        <f>COUNTIF(P9:P94,"Stage 3")</f>
        <v>0</v>
      </c>
      <c r="Q126" s="116">
        <f>COUNTIF(Q9:Q94,"Not Awarded - Major Non-compliance")</f>
        <v>0</v>
      </c>
      <c r="R126" s="118"/>
      <c r="S126" s="111"/>
    </row>
    <row r="127" spans="1:19" s="113" customFormat="1" ht="37.5" hidden="1" customHeight="1">
      <c r="A127" s="110"/>
      <c r="B127" s="110"/>
      <c r="C127" s="110"/>
      <c r="D127" s="110"/>
      <c r="E127" s="110"/>
      <c r="F127" s="111"/>
      <c r="G127" s="111"/>
      <c r="H127" s="112"/>
      <c r="I127" s="111"/>
      <c r="J127" s="112"/>
      <c r="K127" s="112"/>
      <c r="M127" s="112"/>
      <c r="N127" s="112"/>
      <c r="O127" s="119"/>
      <c r="P127" s="120"/>
      <c r="Q127" s="114">
        <f>COUNTIF(Q9:Q94,"Awarded - Compliant")+COUNTIF(Q9:Q94,"Awarded - Minor non-Compliance")+COUNTIF(Q9:Q94,"Not Awarded - Major non-compliance")</f>
        <v>0</v>
      </c>
      <c r="R127" s="109" t="str">
        <f>IF(R124="Assessment Complete",R124,IF(R125="Assessment Complete",R125,IF(P123&gt;=1,R125,"Assessment Complete")))</f>
        <v>Assessment Complete</v>
      </c>
      <c r="S127" s="111"/>
    </row>
    <row r="218" spans="2:2">
      <c r="B218" s="71" t="b">
        <v>0</v>
      </c>
    </row>
    <row r="219" spans="2:2">
      <c r="B219" s="71" t="b">
        <v>1</v>
      </c>
    </row>
  </sheetData>
  <sheetProtection algorithmName="SHA-512" hashValue="/bQ9cr4aNkZG6c1YSag9CGXqw4gpzkJBrUVKS7+w+lY89LXGIJ5P1IeoR7aTh5ysmFsuEOZsDKJ4CReNB8frHA==" saltValue="o7tWyoqnngCjiE3MWmdteg==" spinCount="100000" sheet="1" objects="1" scenarios="1"/>
  <dataConsolidate/>
  <mergeCells count="64">
    <mergeCell ref="F90:I90"/>
    <mergeCell ref="F91:F92"/>
    <mergeCell ref="G91:G92"/>
    <mergeCell ref="F97:I97"/>
    <mergeCell ref="J98:J102"/>
    <mergeCell ref="L98:L102"/>
    <mergeCell ref="F83:I83"/>
    <mergeCell ref="M83:N83"/>
    <mergeCell ref="Q83:R83"/>
    <mergeCell ref="F84:F87"/>
    <mergeCell ref="G84:G87"/>
    <mergeCell ref="L84:L86"/>
    <mergeCell ref="F73:F74"/>
    <mergeCell ref="G73:G74"/>
    <mergeCell ref="F75:F76"/>
    <mergeCell ref="G75:G76"/>
    <mergeCell ref="F78:F80"/>
    <mergeCell ref="G78:G80"/>
    <mergeCell ref="F50:I50"/>
    <mergeCell ref="F51:F53"/>
    <mergeCell ref="G52:G53"/>
    <mergeCell ref="F57:F61"/>
    <mergeCell ref="G57:G61"/>
    <mergeCell ref="F65:F69"/>
    <mergeCell ref="G65:G69"/>
    <mergeCell ref="F40:F42"/>
    <mergeCell ref="G40:G42"/>
    <mergeCell ref="F43:F44"/>
    <mergeCell ref="G43:G44"/>
    <mergeCell ref="F45:F46"/>
    <mergeCell ref="G45:G46"/>
    <mergeCell ref="F30:F32"/>
    <mergeCell ref="G30:G32"/>
    <mergeCell ref="F33:F36"/>
    <mergeCell ref="G33:G36"/>
    <mergeCell ref="F37:F39"/>
    <mergeCell ref="G37:G39"/>
    <mergeCell ref="F19:F21"/>
    <mergeCell ref="G19:G21"/>
    <mergeCell ref="F22:F23"/>
    <mergeCell ref="G22:G23"/>
    <mergeCell ref="F26:I26"/>
    <mergeCell ref="F27:F29"/>
    <mergeCell ref="G27:G29"/>
    <mergeCell ref="F8:I8"/>
    <mergeCell ref="F10:F12"/>
    <mergeCell ref="G10:G12"/>
    <mergeCell ref="F14:F16"/>
    <mergeCell ref="G14:G16"/>
    <mergeCell ref="F17:F18"/>
    <mergeCell ref="G17:G18"/>
    <mergeCell ref="G4:H4"/>
    <mergeCell ref="V4:Y4"/>
    <mergeCell ref="Z4:AC4"/>
    <mergeCell ref="G5:H5"/>
    <mergeCell ref="V5:Y5"/>
    <mergeCell ref="Z5:AC5"/>
    <mergeCell ref="V1:Y1"/>
    <mergeCell ref="Z1:AC1"/>
    <mergeCell ref="F2:I2"/>
    <mergeCell ref="V2:Y2"/>
    <mergeCell ref="Z2:AC2"/>
    <mergeCell ref="V3:Y3"/>
    <mergeCell ref="Z3:AC3"/>
  </mergeCells>
  <conditionalFormatting sqref="F93:I93 K93">
    <cfRule type="expression" dxfId="52" priority="25">
      <formula>$B$93=TRUE</formula>
    </cfRule>
  </conditionalFormatting>
  <conditionalFormatting sqref="F94:I94 K94">
    <cfRule type="expression" dxfId="51" priority="24">
      <formula>$B$94=TRUE</formula>
    </cfRule>
  </conditionalFormatting>
  <conditionalFormatting sqref="F91:J91 F92:K92 J93:J94">
    <cfRule type="expression" dxfId="50" priority="26">
      <formula>$B$92=TRUE</formula>
    </cfRule>
  </conditionalFormatting>
  <conditionalFormatting sqref="F73:K74">
    <cfRule type="expression" dxfId="49" priority="49">
      <formula>$G$72=$AF$75</formula>
    </cfRule>
  </conditionalFormatting>
  <conditionalFormatting sqref="F77:K77">
    <cfRule type="expression" dxfId="48" priority="48">
      <formula>$G$72=$AF$74</formula>
    </cfRule>
  </conditionalFormatting>
  <conditionalFormatting sqref="G25">
    <cfRule type="expression" dxfId="47" priority="33">
      <formula>#REF!=0</formula>
    </cfRule>
  </conditionalFormatting>
  <conditionalFormatting sqref="G54">
    <cfRule type="expression" dxfId="46" priority="37">
      <formula>#REF!=0</formula>
    </cfRule>
  </conditionalFormatting>
  <conditionalFormatting sqref="H59 H57:I57 H58:J58 H60:J61">
    <cfRule type="expression" dxfId="45" priority="43">
      <formula>$G$51=$AF$51</formula>
    </cfRule>
  </conditionalFormatting>
  <conditionalFormatting sqref="H28:I28 K28">
    <cfRule type="expression" dxfId="44" priority="17">
      <formula>$B$28=TRUE</formula>
    </cfRule>
  </conditionalFormatting>
  <conditionalFormatting sqref="H29:I29 K29">
    <cfRule type="expression" dxfId="43" priority="16">
      <formula>$B$29=TRUE</formula>
    </cfRule>
  </conditionalFormatting>
  <conditionalFormatting sqref="H30:I30 K30">
    <cfRule type="expression" dxfId="42" priority="15">
      <formula>$B$30=TRUE</formula>
    </cfRule>
  </conditionalFormatting>
  <conditionalFormatting sqref="H31:I31 K31">
    <cfRule type="expression" dxfId="41" priority="14">
      <formula>$B$31=TRUE</formula>
    </cfRule>
  </conditionalFormatting>
  <conditionalFormatting sqref="H32:I32 K32">
    <cfRule type="expression" dxfId="40" priority="13">
      <formula>$B$32=TRUE</formula>
    </cfRule>
  </conditionalFormatting>
  <conditionalFormatting sqref="H35:I35 K35">
    <cfRule type="expression" dxfId="39" priority="11">
      <formula>$B$35=TRUE</formula>
    </cfRule>
  </conditionalFormatting>
  <conditionalFormatting sqref="H36:I36 K36">
    <cfRule type="expression" dxfId="38" priority="30">
      <formula>$B$36=TRUE</formula>
    </cfRule>
  </conditionalFormatting>
  <conditionalFormatting sqref="H39:I39 K39">
    <cfRule type="expression" dxfId="37" priority="28">
      <formula>$B$39=TRUE</formula>
    </cfRule>
  </conditionalFormatting>
  <conditionalFormatting sqref="H40:I40 K40">
    <cfRule type="expression" dxfId="36" priority="10">
      <formula>$B$40=TRUE</formula>
    </cfRule>
  </conditionalFormatting>
  <conditionalFormatting sqref="H41:I41 K41">
    <cfRule type="expression" dxfId="35" priority="9">
      <formula>$B$41=TRUE</formula>
    </cfRule>
  </conditionalFormatting>
  <conditionalFormatting sqref="H42:I42 K42">
    <cfRule type="expression" dxfId="34" priority="8">
      <formula>$B$42=TRUE</formula>
    </cfRule>
  </conditionalFormatting>
  <conditionalFormatting sqref="H44:I44 K44">
    <cfRule type="expression" dxfId="33" priority="27">
      <formula>$B$44=TRUE</formula>
    </cfRule>
  </conditionalFormatting>
  <conditionalFormatting sqref="H57:I57 H58:J58 H59 H60:J61">
    <cfRule type="expression" dxfId="32" priority="44">
      <formula>$G$51=#REF!</formula>
    </cfRule>
    <cfRule type="expression" dxfId="31" priority="45">
      <formula>$G$51=#REF!</formula>
    </cfRule>
    <cfRule type="expression" dxfId="30" priority="46">
      <formula>$G$51=#REF!</formula>
    </cfRule>
  </conditionalFormatting>
  <conditionalFormatting sqref="H76:I76 K76">
    <cfRule type="expression" dxfId="29" priority="21">
      <formula>$B$76=TRUE</formula>
    </cfRule>
  </conditionalFormatting>
  <conditionalFormatting sqref="H78:I78 H79 J79:K79">
    <cfRule type="expression" dxfId="28" priority="39">
      <formula>$G$78=$W$80</formula>
    </cfRule>
  </conditionalFormatting>
  <conditionalFormatting sqref="H22:J22">
    <cfRule type="expression" dxfId="27" priority="6">
      <formula>$G$22=$I$23</formula>
    </cfRule>
  </conditionalFormatting>
  <conditionalFormatting sqref="H23:J23">
    <cfRule type="expression" dxfId="26" priority="7">
      <formula>$G$22=$I$22</formula>
    </cfRule>
  </conditionalFormatting>
  <conditionalFormatting sqref="H25:J25">
    <cfRule type="expression" dxfId="25" priority="38">
      <formula>#REF!=0</formula>
    </cfRule>
  </conditionalFormatting>
  <conditionalFormatting sqref="H59:J59">
    <cfRule type="expression" dxfId="24" priority="4">
      <formula>$B$59=TRUE</formula>
    </cfRule>
  </conditionalFormatting>
  <conditionalFormatting sqref="H66:J66">
    <cfRule type="expression" dxfId="23" priority="42">
      <formula>$B$66=TRUE</formula>
    </cfRule>
  </conditionalFormatting>
  <conditionalFormatting sqref="H66:J69">
    <cfRule type="expression" dxfId="22" priority="51">
      <formula>$G$65=$AF$65</formula>
    </cfRule>
  </conditionalFormatting>
  <conditionalFormatting sqref="H67:J67">
    <cfRule type="expression" dxfId="21" priority="41">
      <formula>$B$67=TRUE</formula>
    </cfRule>
  </conditionalFormatting>
  <conditionalFormatting sqref="H68:J68">
    <cfRule type="expression" dxfId="20" priority="22">
      <formula>$B$68=TRUE</formula>
    </cfRule>
  </conditionalFormatting>
  <conditionalFormatting sqref="H27:K27 J28:J32">
    <cfRule type="expression" dxfId="19" priority="18">
      <formula>$B$27=TRUE</formula>
    </cfRule>
  </conditionalFormatting>
  <conditionalFormatting sqref="H34:K34 J35:J36">
    <cfRule type="expression" dxfId="18" priority="12">
      <formula>$B$34=TRUE</formula>
    </cfRule>
  </conditionalFormatting>
  <conditionalFormatting sqref="H38:K38 J39:J44">
    <cfRule type="expression" dxfId="17" priority="29">
      <formula>$B$38=TRUE</formula>
    </cfRule>
  </conditionalFormatting>
  <conditionalFormatting sqref="H45:K45">
    <cfRule type="expression" dxfId="16" priority="32">
      <formula>$G$45=$I$46</formula>
    </cfRule>
  </conditionalFormatting>
  <conditionalFormatting sqref="H46:K46">
    <cfRule type="expression" dxfId="15" priority="31">
      <formula>$G$45=$I$45</formula>
    </cfRule>
  </conditionalFormatting>
  <conditionalFormatting sqref="H52:K52">
    <cfRule type="expression" dxfId="14" priority="1">
      <formula>$G$52=$I$53</formula>
    </cfRule>
  </conditionalFormatting>
  <conditionalFormatting sqref="H53:K53">
    <cfRule type="expression" dxfId="13" priority="2">
      <formula>$G$52=$I$52</formula>
    </cfRule>
  </conditionalFormatting>
  <conditionalFormatting sqref="H57:K57">
    <cfRule type="expression" dxfId="12" priority="53">
      <formula>$G$57=$AE$59</formula>
    </cfRule>
  </conditionalFormatting>
  <conditionalFormatting sqref="H58:K61">
    <cfRule type="expression" dxfId="11" priority="52">
      <formula>$G$57=$AE$58</formula>
    </cfRule>
  </conditionalFormatting>
  <conditionalFormatting sqref="H75:K75 J76">
    <cfRule type="expression" dxfId="10" priority="20">
      <formula>$B$75=TRUE</formula>
    </cfRule>
  </conditionalFormatting>
  <conditionalFormatting sqref="H80:K80">
    <cfRule type="expression" dxfId="9" priority="50">
      <formula>$G$78=$AF$81</formula>
    </cfRule>
  </conditionalFormatting>
  <conditionalFormatting sqref="H86:K86 H87 J87:K87">
    <cfRule type="expression" dxfId="8" priority="19">
      <formula>$B$86=TRUE</formula>
    </cfRule>
  </conditionalFormatting>
  <conditionalFormatting sqref="I87">
    <cfRule type="expression" dxfId="7" priority="5">
      <formula>$B$85=TRUE</formula>
    </cfRule>
  </conditionalFormatting>
  <conditionalFormatting sqref="J57 H65:J65">
    <cfRule type="expression" dxfId="6" priority="47">
      <formula>$G$65=$AF$66</formula>
    </cfRule>
  </conditionalFormatting>
  <conditionalFormatting sqref="J67:J68">
    <cfRule type="expression" dxfId="5" priority="23">
      <formula>$B$67=TRUE</formula>
    </cfRule>
  </conditionalFormatting>
  <conditionalFormatting sqref="K20:K21">
    <cfRule type="expression" dxfId="4" priority="35">
      <formula>$G$19=$I$20</formula>
    </cfRule>
  </conditionalFormatting>
  <conditionalFormatting sqref="K22:K23">
    <cfRule type="expression" dxfId="3" priority="36">
      <formula>$G$22=$I$22</formula>
    </cfRule>
  </conditionalFormatting>
  <conditionalFormatting sqref="K84">
    <cfRule type="expression" dxfId="2" priority="34">
      <formula>$G$51=#REF!</formula>
    </cfRule>
  </conditionalFormatting>
  <conditionalFormatting sqref="S9:S23 S27:S47 S58:S61 S65:S69 S73:S80 S84:S87 S91:S94 S98:S102 S51:S53">
    <cfRule type="expression" dxfId="1" priority="40">
      <formula>Q9=$AK$11</formula>
    </cfRule>
  </conditionalFormatting>
  <conditionalFormatting sqref="S57">
    <cfRule type="expression" dxfId="0" priority="3">
      <formula>Q57=$AK$9</formula>
    </cfRule>
  </conditionalFormatting>
  <dataValidations count="20">
    <dataValidation allowBlank="1" showErrorMessage="1" promptTitle="Selection Required" prompt="Please indicate the project's desired pathway." sqref="G78:G80 G51" xr:uid="{A9FF540B-CD2A-4106-8D66-273DFF5061E4}"/>
    <dataValidation type="decimal" operator="lessThanOrEqual" allowBlank="1" showInputMessage="1" showErrorMessage="1" sqref="K27:K32 K34:K36 K103 K92:K94 K38:K47 K57:K61 K84:K87 K79:K80 K73:K77 K65:K69" xr:uid="{73B33706-8E78-4B4A-87A1-BB8D4799E8CB}">
      <formula1>J27</formula1>
    </dataValidation>
    <dataValidation type="list" allowBlank="1" showInputMessage="1" showErrorMessage="1" sqref="G55 O98:P102" xr:uid="{7DF8145E-B731-4DF7-9BBC-88BA2A36F024}">
      <formula1>#REF!</formula1>
    </dataValidation>
    <dataValidation type="decimal" allowBlank="1" showInputMessage="1" showErrorMessage="1" sqref="K18 K9 K20:K23 K11:K16" xr:uid="{C170DDE2-3EA1-4FE2-AC28-1ACE30B36FE4}">
      <formula1>0</formula1>
      <formula2>J9</formula2>
    </dataValidation>
    <dataValidation type="list" allowBlank="1" showInputMessage="1" showErrorMessage="1" sqref="G71" xr:uid="{9143EC7E-69FD-4F64-AE56-28C2D61717BD}">
      <formula1>$T$65:$T$66</formula1>
    </dataValidation>
    <dataValidation type="decimal" operator="lessThanOrEqual" allowBlank="1" showInputMessage="1" showErrorMessage="1" sqref="K98:K102" xr:uid="{5C3FFA49-E3A6-4015-9441-949A0631C664}">
      <formula1>10</formula1>
    </dataValidation>
    <dataValidation type="list" allowBlank="1" showInputMessage="1" showErrorMessage="1" promptTitle="Selection Required" prompt="Please indicate the project's desired pathway." sqref="G45:G46" xr:uid="{08297E83-B768-4B2A-9A90-58491460321F}">
      <formula1>$I$45:$I$46</formula1>
    </dataValidation>
    <dataValidation type="list" allowBlank="1" showInputMessage="1" showErrorMessage="1" sqref="F22:F23" xr:uid="{CD5D655C-6C9A-4073-9BEC-7853713D6DDA}">
      <formula1>$I$22:$I$23</formula1>
    </dataValidation>
    <dataValidation type="list" allowBlank="1" showInputMessage="1" showErrorMessage="1" promptTitle="Selection Required" prompt="Please indicate the project's desired pathway." sqref="G22:G23" xr:uid="{48EEC87F-75A4-42AF-B6F6-DBC8285DB1F5}">
      <formula1>$I$22:$I$23</formula1>
    </dataValidation>
    <dataValidation type="list" allowBlank="1" showInputMessage="1" showErrorMessage="1" sqref="O9:P23 O91:P94 O73:P80 O65:P69 O51:P53 O27:P47 O84:P87 O58:P61" xr:uid="{4C037D0B-10CF-44C0-AFB8-80517681486A}">
      <formula1>$AK$12:$AK$13</formula1>
    </dataValidation>
    <dataValidation type="list" allowBlank="1" showInputMessage="1" showErrorMessage="1" sqref="Q80 Q73:Q74" xr:uid="{05D7ACF1-C466-4553-BAF0-C6BACE9459C6}">
      <formula1>$AK$7:$AK$9</formula1>
    </dataValidation>
    <dataValidation type="list" allowBlank="1" showInputMessage="1" showErrorMessage="1" sqref="G63" xr:uid="{69CD4D85-0CA0-461B-96EB-2DDC09102BA5}">
      <formula1>$AF$56:$AF$56</formula1>
    </dataValidation>
    <dataValidation type="list" allowBlank="1" showInputMessage="1" showErrorMessage="1" promptTitle="Selection required " prompt="Please indicate the project's desired pathway." sqref="I58" xr:uid="{38F51DF5-5F3F-4983-AA71-9D86C1162F7A}">
      <formula1>$AF$56:$AF$58</formula1>
    </dataValidation>
    <dataValidation type="list" allowBlank="1" showInputMessage="1" showErrorMessage="1" promptTitle="Selection Required" prompt="Please indicate the project's desired pathway." sqref="G65:G69" xr:uid="{77C65673-AB0F-4D4F-8F36-BC78DC8AD39C}">
      <formula1>$AF$65:$AF$66</formula1>
    </dataValidation>
    <dataValidation allowBlank="1" showInputMessage="1" showErrorMessage="1" promptTitle="Selection Required" prompt="For the Materials category, either the 'Life Cycle Assessment' OR 'Sustainable Products' pathway must be selected." sqref="G72" xr:uid="{7EF7B078-06E6-450B-87CD-C9076A3A7F0D}"/>
    <dataValidation type="list" allowBlank="1" showInputMessage="1" showErrorMessage="1" promptTitle="Selection required" prompt="Please indicate the project's desired pathway." sqref="I79" xr:uid="{71EC80C5-3742-459F-A780-86579AC29F05}">
      <formula1>"Percentage Benchmark,Fixed Benchmark"</formula1>
    </dataValidation>
    <dataValidation type="list" allowBlank="1" showErrorMessage="1" promptTitle="Selection Required" prompt="Please indicate the project's desired pathway." sqref="G57" xr:uid="{8A6D6984-4588-4EA6-AF69-6F8D2C22B26F}">
      <formula1>$AE$58:$AE$59</formula1>
    </dataValidation>
    <dataValidation type="list" allowBlank="1" showInputMessage="1" showErrorMessage="1" promptTitle="Selection Required" prompt="Please indicate the project's desired pathway." sqref="G52:G53" xr:uid="{4A301D0E-7F22-4E17-9190-94BAC1D48F21}">
      <formula1>$I$52:$I$53</formula1>
    </dataValidation>
    <dataValidation type="list" allowBlank="1" showInputMessage="1" showErrorMessage="1" sqref="Q9:Q23 Q98:Q102 Q91:Q94 Q84:Q87 Q75:Q79 Q65:Q69 Q57:Q61 Q51:Q53 Q27:Q47" xr:uid="{7D3920EB-13BC-490B-9B37-DF621309A060}">
      <formula1>$AK$9:$AK$11</formula1>
    </dataValidation>
    <dataValidation type="list" allowBlank="1" showInputMessage="1" showErrorMessage="1" sqref="K17 K91 K78 K51 K37 K33 K19" xr:uid="{95150D7F-F6A1-4E8E-925C-B16F50B3D71F}">
      <formula1>$AL$9:$AL$10</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locked="0" defaultSize="0" autoFill="0" autoLine="0" autoPict="0">
                <anchor moveWithCells="1">
                  <from>
                    <xdr:col>4</xdr:col>
                    <xdr:colOff>69850</xdr:colOff>
                    <xdr:row>35</xdr:row>
                    <xdr:rowOff>184150</xdr:rowOff>
                  </from>
                  <to>
                    <xdr:col>5</xdr:col>
                    <xdr:colOff>12700</xdr:colOff>
                    <xdr:row>35</xdr:row>
                    <xdr:rowOff>381000</xdr:rowOff>
                  </to>
                </anchor>
              </controlPr>
            </control>
          </mc:Choice>
        </mc:AlternateContent>
        <mc:AlternateContent xmlns:mc="http://schemas.openxmlformats.org/markup-compatibility/2006">
          <mc:Choice Requires="x14">
            <control shapeId="53250" r:id="rId5" name="Check Box 2">
              <controlPr locked="0" defaultSize="0" autoFill="0" autoLine="0" autoPict="0">
                <anchor moveWithCells="1">
                  <from>
                    <xdr:col>4</xdr:col>
                    <xdr:colOff>69850</xdr:colOff>
                    <xdr:row>37</xdr:row>
                    <xdr:rowOff>184150</xdr:rowOff>
                  </from>
                  <to>
                    <xdr:col>5</xdr:col>
                    <xdr:colOff>12700</xdr:colOff>
                    <xdr:row>37</xdr:row>
                    <xdr:rowOff>381000</xdr:rowOff>
                  </to>
                </anchor>
              </controlPr>
            </control>
          </mc:Choice>
        </mc:AlternateContent>
        <mc:AlternateContent xmlns:mc="http://schemas.openxmlformats.org/markup-compatibility/2006">
          <mc:Choice Requires="x14">
            <control shapeId="53251" r:id="rId6" name="Check Box 3">
              <controlPr locked="0" defaultSize="0" autoFill="0" autoLine="0" autoPict="0">
                <anchor moveWithCells="1">
                  <from>
                    <xdr:col>4</xdr:col>
                    <xdr:colOff>69850</xdr:colOff>
                    <xdr:row>38</xdr:row>
                    <xdr:rowOff>184150</xdr:rowOff>
                  </from>
                  <to>
                    <xdr:col>5</xdr:col>
                    <xdr:colOff>12700</xdr:colOff>
                    <xdr:row>38</xdr:row>
                    <xdr:rowOff>381000</xdr:rowOff>
                  </to>
                </anchor>
              </controlPr>
            </control>
          </mc:Choice>
        </mc:AlternateContent>
        <mc:AlternateContent xmlns:mc="http://schemas.openxmlformats.org/markup-compatibility/2006">
          <mc:Choice Requires="x14">
            <control shapeId="53252" r:id="rId7" name="Check Box 4">
              <controlPr locked="0" defaultSize="0" autoFill="0" autoLine="0" autoPict="0">
                <anchor moveWithCells="1">
                  <from>
                    <xdr:col>4</xdr:col>
                    <xdr:colOff>38100</xdr:colOff>
                    <xdr:row>43</xdr:row>
                    <xdr:rowOff>146050</xdr:rowOff>
                  </from>
                  <to>
                    <xdr:col>4</xdr:col>
                    <xdr:colOff>889000</xdr:colOff>
                    <xdr:row>43</xdr:row>
                    <xdr:rowOff>342900</xdr:rowOff>
                  </to>
                </anchor>
              </controlPr>
            </control>
          </mc:Choice>
        </mc:AlternateContent>
        <mc:AlternateContent xmlns:mc="http://schemas.openxmlformats.org/markup-compatibility/2006">
          <mc:Choice Requires="x14">
            <control shapeId="53253" r:id="rId8" name="Check Box 5">
              <controlPr locked="0" defaultSize="0" autoFill="0" autoLine="0" autoPict="0">
                <anchor moveWithCells="1">
                  <from>
                    <xdr:col>4</xdr:col>
                    <xdr:colOff>69850</xdr:colOff>
                    <xdr:row>74</xdr:row>
                    <xdr:rowOff>184150</xdr:rowOff>
                  </from>
                  <to>
                    <xdr:col>5</xdr:col>
                    <xdr:colOff>12700</xdr:colOff>
                    <xdr:row>74</xdr:row>
                    <xdr:rowOff>381000</xdr:rowOff>
                  </to>
                </anchor>
              </controlPr>
            </control>
          </mc:Choice>
        </mc:AlternateContent>
        <mc:AlternateContent xmlns:mc="http://schemas.openxmlformats.org/markup-compatibility/2006">
          <mc:Choice Requires="x14">
            <control shapeId="53254" r:id="rId9" name="Check Box 6">
              <controlPr locked="0" defaultSize="0" autoFill="0" autoLine="0" autoPict="0">
                <anchor moveWithCells="1">
                  <from>
                    <xdr:col>4</xdr:col>
                    <xdr:colOff>69850</xdr:colOff>
                    <xdr:row>92</xdr:row>
                    <xdr:rowOff>184150</xdr:rowOff>
                  </from>
                  <to>
                    <xdr:col>5</xdr:col>
                    <xdr:colOff>12700</xdr:colOff>
                    <xdr:row>92</xdr:row>
                    <xdr:rowOff>381000</xdr:rowOff>
                  </to>
                </anchor>
              </controlPr>
            </control>
          </mc:Choice>
        </mc:AlternateContent>
        <mc:AlternateContent xmlns:mc="http://schemas.openxmlformats.org/markup-compatibility/2006">
          <mc:Choice Requires="x14">
            <control shapeId="53255" r:id="rId10" name="Check Box 7">
              <controlPr locked="0" defaultSize="0" autoFill="0" autoLine="0" autoPict="0">
                <anchor moveWithCells="1">
                  <from>
                    <xdr:col>4</xdr:col>
                    <xdr:colOff>69850</xdr:colOff>
                    <xdr:row>91</xdr:row>
                    <xdr:rowOff>184150</xdr:rowOff>
                  </from>
                  <to>
                    <xdr:col>5</xdr:col>
                    <xdr:colOff>12700</xdr:colOff>
                    <xdr:row>91</xdr:row>
                    <xdr:rowOff>381000</xdr:rowOff>
                  </to>
                </anchor>
              </controlPr>
            </control>
          </mc:Choice>
        </mc:AlternateContent>
        <mc:AlternateContent xmlns:mc="http://schemas.openxmlformats.org/markup-compatibility/2006">
          <mc:Choice Requires="x14">
            <control shapeId="53256" r:id="rId11" name="Check Box 8">
              <controlPr locked="0" defaultSize="0" autoFill="0" autoLine="0" autoPict="0">
                <anchor moveWithCells="1">
                  <from>
                    <xdr:col>4</xdr:col>
                    <xdr:colOff>69850</xdr:colOff>
                    <xdr:row>93</xdr:row>
                    <xdr:rowOff>184150</xdr:rowOff>
                  </from>
                  <to>
                    <xdr:col>5</xdr:col>
                    <xdr:colOff>12700</xdr:colOff>
                    <xdr:row>93</xdr:row>
                    <xdr:rowOff>381000</xdr:rowOff>
                  </to>
                </anchor>
              </controlPr>
            </control>
          </mc:Choice>
        </mc:AlternateContent>
        <mc:AlternateContent xmlns:mc="http://schemas.openxmlformats.org/markup-compatibility/2006">
          <mc:Choice Requires="x14">
            <control shapeId="53257" r:id="rId12" name="Check Box 9">
              <controlPr locked="0" defaultSize="0" autoFill="0" autoLine="0" autoPict="0">
                <anchor moveWithCells="1">
                  <from>
                    <xdr:col>4</xdr:col>
                    <xdr:colOff>69850</xdr:colOff>
                    <xdr:row>65</xdr:row>
                    <xdr:rowOff>184150</xdr:rowOff>
                  </from>
                  <to>
                    <xdr:col>5</xdr:col>
                    <xdr:colOff>12700</xdr:colOff>
                    <xdr:row>65</xdr:row>
                    <xdr:rowOff>381000</xdr:rowOff>
                  </to>
                </anchor>
              </controlPr>
            </control>
          </mc:Choice>
        </mc:AlternateContent>
        <mc:AlternateContent xmlns:mc="http://schemas.openxmlformats.org/markup-compatibility/2006">
          <mc:Choice Requires="x14">
            <control shapeId="53258" r:id="rId13" name="Check Box 10">
              <controlPr locked="0" defaultSize="0" autoFill="0" autoLine="0" autoPict="0">
                <anchor moveWithCells="1">
                  <from>
                    <xdr:col>4</xdr:col>
                    <xdr:colOff>69850</xdr:colOff>
                    <xdr:row>66</xdr:row>
                    <xdr:rowOff>184150</xdr:rowOff>
                  </from>
                  <to>
                    <xdr:col>5</xdr:col>
                    <xdr:colOff>12700</xdr:colOff>
                    <xdr:row>66</xdr:row>
                    <xdr:rowOff>381000</xdr:rowOff>
                  </to>
                </anchor>
              </controlPr>
            </control>
          </mc:Choice>
        </mc:AlternateContent>
        <mc:AlternateContent xmlns:mc="http://schemas.openxmlformats.org/markup-compatibility/2006">
          <mc:Choice Requires="x14">
            <control shapeId="53259" r:id="rId14" name="Check Box 11">
              <controlPr locked="0" defaultSize="0" autoFill="0" autoLine="0" autoPict="0">
                <anchor moveWithCells="1">
                  <from>
                    <xdr:col>4</xdr:col>
                    <xdr:colOff>69850</xdr:colOff>
                    <xdr:row>75</xdr:row>
                    <xdr:rowOff>184150</xdr:rowOff>
                  </from>
                  <to>
                    <xdr:col>5</xdr:col>
                    <xdr:colOff>12700</xdr:colOff>
                    <xdr:row>75</xdr:row>
                    <xdr:rowOff>381000</xdr:rowOff>
                  </to>
                </anchor>
              </controlPr>
            </control>
          </mc:Choice>
        </mc:AlternateContent>
        <mc:AlternateContent xmlns:mc="http://schemas.openxmlformats.org/markup-compatibility/2006">
          <mc:Choice Requires="x14">
            <control shapeId="53260" r:id="rId15" name="Check Box 12">
              <controlPr locked="0" defaultSize="0" autoFill="0" autoLine="0" autoPict="0">
                <anchor moveWithCells="1">
                  <from>
                    <xdr:col>4</xdr:col>
                    <xdr:colOff>69850</xdr:colOff>
                    <xdr:row>58</xdr:row>
                    <xdr:rowOff>184150</xdr:rowOff>
                  </from>
                  <to>
                    <xdr:col>5</xdr:col>
                    <xdr:colOff>12700</xdr:colOff>
                    <xdr:row>58</xdr:row>
                    <xdr:rowOff>381000</xdr:rowOff>
                  </to>
                </anchor>
              </controlPr>
            </control>
          </mc:Choice>
        </mc:AlternateContent>
        <mc:AlternateContent xmlns:mc="http://schemas.openxmlformats.org/markup-compatibility/2006">
          <mc:Choice Requires="x14">
            <control shapeId="53261" r:id="rId16" name="Check Box 13">
              <controlPr locked="0" defaultSize="0" autoFill="0" autoLine="0" autoPict="0">
                <anchor moveWithCells="1">
                  <from>
                    <xdr:col>4</xdr:col>
                    <xdr:colOff>69850</xdr:colOff>
                    <xdr:row>26</xdr:row>
                    <xdr:rowOff>184150</xdr:rowOff>
                  </from>
                  <to>
                    <xdr:col>5</xdr:col>
                    <xdr:colOff>12700</xdr:colOff>
                    <xdr:row>26</xdr:row>
                    <xdr:rowOff>381000</xdr:rowOff>
                  </to>
                </anchor>
              </controlPr>
            </control>
          </mc:Choice>
        </mc:AlternateContent>
        <mc:AlternateContent xmlns:mc="http://schemas.openxmlformats.org/markup-compatibility/2006">
          <mc:Choice Requires="x14">
            <control shapeId="53262" r:id="rId17" name="Check Box 14">
              <controlPr locked="0" defaultSize="0" autoFill="0" autoLine="0" autoPict="0">
                <anchor moveWithCells="1">
                  <from>
                    <xdr:col>4</xdr:col>
                    <xdr:colOff>69850</xdr:colOff>
                    <xdr:row>27</xdr:row>
                    <xdr:rowOff>184150</xdr:rowOff>
                  </from>
                  <to>
                    <xdr:col>5</xdr:col>
                    <xdr:colOff>12700</xdr:colOff>
                    <xdr:row>27</xdr:row>
                    <xdr:rowOff>381000</xdr:rowOff>
                  </to>
                </anchor>
              </controlPr>
            </control>
          </mc:Choice>
        </mc:AlternateContent>
        <mc:AlternateContent xmlns:mc="http://schemas.openxmlformats.org/markup-compatibility/2006">
          <mc:Choice Requires="x14">
            <control shapeId="53263" r:id="rId18" name="Check Box 15">
              <controlPr locked="0" defaultSize="0" autoFill="0" autoLine="0" autoPict="0">
                <anchor moveWithCells="1">
                  <from>
                    <xdr:col>4</xdr:col>
                    <xdr:colOff>69850</xdr:colOff>
                    <xdr:row>28</xdr:row>
                    <xdr:rowOff>184150</xdr:rowOff>
                  </from>
                  <to>
                    <xdr:col>5</xdr:col>
                    <xdr:colOff>12700</xdr:colOff>
                    <xdr:row>28</xdr:row>
                    <xdr:rowOff>381000</xdr:rowOff>
                  </to>
                </anchor>
              </controlPr>
            </control>
          </mc:Choice>
        </mc:AlternateContent>
        <mc:AlternateContent xmlns:mc="http://schemas.openxmlformats.org/markup-compatibility/2006">
          <mc:Choice Requires="x14">
            <control shapeId="53264" r:id="rId19" name="Check Box 16">
              <controlPr locked="0" defaultSize="0" autoFill="0" autoLine="0" autoPict="0">
                <anchor moveWithCells="1">
                  <from>
                    <xdr:col>4</xdr:col>
                    <xdr:colOff>69850</xdr:colOff>
                    <xdr:row>29</xdr:row>
                    <xdr:rowOff>184150</xdr:rowOff>
                  </from>
                  <to>
                    <xdr:col>5</xdr:col>
                    <xdr:colOff>12700</xdr:colOff>
                    <xdr:row>29</xdr:row>
                    <xdr:rowOff>381000</xdr:rowOff>
                  </to>
                </anchor>
              </controlPr>
            </control>
          </mc:Choice>
        </mc:AlternateContent>
        <mc:AlternateContent xmlns:mc="http://schemas.openxmlformats.org/markup-compatibility/2006">
          <mc:Choice Requires="x14">
            <control shapeId="53265" r:id="rId20" name="Check Box 17">
              <controlPr locked="0" defaultSize="0" autoFill="0" autoLine="0" autoPict="0">
                <anchor moveWithCells="1">
                  <from>
                    <xdr:col>4</xdr:col>
                    <xdr:colOff>69850</xdr:colOff>
                    <xdr:row>30</xdr:row>
                    <xdr:rowOff>184150</xdr:rowOff>
                  </from>
                  <to>
                    <xdr:col>5</xdr:col>
                    <xdr:colOff>12700</xdr:colOff>
                    <xdr:row>30</xdr:row>
                    <xdr:rowOff>381000</xdr:rowOff>
                  </to>
                </anchor>
              </controlPr>
            </control>
          </mc:Choice>
        </mc:AlternateContent>
        <mc:AlternateContent xmlns:mc="http://schemas.openxmlformats.org/markup-compatibility/2006">
          <mc:Choice Requires="x14">
            <control shapeId="53266" r:id="rId21" name="Check Box 18">
              <controlPr locked="0" defaultSize="0" autoFill="0" autoLine="0" autoPict="0">
                <anchor moveWithCells="1">
                  <from>
                    <xdr:col>4</xdr:col>
                    <xdr:colOff>69850</xdr:colOff>
                    <xdr:row>31</xdr:row>
                    <xdr:rowOff>184150</xdr:rowOff>
                  </from>
                  <to>
                    <xdr:col>5</xdr:col>
                    <xdr:colOff>12700</xdr:colOff>
                    <xdr:row>31</xdr:row>
                    <xdr:rowOff>381000</xdr:rowOff>
                  </to>
                </anchor>
              </controlPr>
            </control>
          </mc:Choice>
        </mc:AlternateContent>
        <mc:AlternateContent xmlns:mc="http://schemas.openxmlformats.org/markup-compatibility/2006">
          <mc:Choice Requires="x14">
            <control shapeId="53267" r:id="rId22" name="Check Box 19">
              <controlPr locked="0" defaultSize="0" autoFill="0" autoLine="0" autoPict="0">
                <anchor moveWithCells="1">
                  <from>
                    <xdr:col>4</xdr:col>
                    <xdr:colOff>69850</xdr:colOff>
                    <xdr:row>33</xdr:row>
                    <xdr:rowOff>184150</xdr:rowOff>
                  </from>
                  <to>
                    <xdr:col>5</xdr:col>
                    <xdr:colOff>12700</xdr:colOff>
                    <xdr:row>33</xdr:row>
                    <xdr:rowOff>381000</xdr:rowOff>
                  </to>
                </anchor>
              </controlPr>
            </control>
          </mc:Choice>
        </mc:AlternateContent>
        <mc:AlternateContent xmlns:mc="http://schemas.openxmlformats.org/markup-compatibility/2006">
          <mc:Choice Requires="x14">
            <control shapeId="53268" r:id="rId23" name="Check Box 20">
              <controlPr locked="0" defaultSize="0" autoFill="0" autoLine="0" autoPict="0">
                <anchor moveWithCells="1">
                  <from>
                    <xdr:col>4</xdr:col>
                    <xdr:colOff>69850</xdr:colOff>
                    <xdr:row>34</xdr:row>
                    <xdr:rowOff>184150</xdr:rowOff>
                  </from>
                  <to>
                    <xdr:col>5</xdr:col>
                    <xdr:colOff>12700</xdr:colOff>
                    <xdr:row>34</xdr:row>
                    <xdr:rowOff>381000</xdr:rowOff>
                  </to>
                </anchor>
              </controlPr>
            </control>
          </mc:Choice>
        </mc:AlternateContent>
        <mc:AlternateContent xmlns:mc="http://schemas.openxmlformats.org/markup-compatibility/2006">
          <mc:Choice Requires="x14">
            <control shapeId="53269" r:id="rId24" name="Check Box 21">
              <controlPr locked="0" defaultSize="0" autoFill="0" autoLine="0" autoPict="0">
                <anchor moveWithCells="1">
                  <from>
                    <xdr:col>4</xdr:col>
                    <xdr:colOff>69850</xdr:colOff>
                    <xdr:row>39</xdr:row>
                    <xdr:rowOff>184150</xdr:rowOff>
                  </from>
                  <to>
                    <xdr:col>5</xdr:col>
                    <xdr:colOff>12700</xdr:colOff>
                    <xdr:row>39</xdr:row>
                    <xdr:rowOff>381000</xdr:rowOff>
                  </to>
                </anchor>
              </controlPr>
            </control>
          </mc:Choice>
        </mc:AlternateContent>
        <mc:AlternateContent xmlns:mc="http://schemas.openxmlformats.org/markup-compatibility/2006">
          <mc:Choice Requires="x14">
            <control shapeId="53270" r:id="rId25" name="Check Box 22">
              <controlPr locked="0" defaultSize="0" autoFill="0" autoLine="0" autoPict="0">
                <anchor moveWithCells="1">
                  <from>
                    <xdr:col>4</xdr:col>
                    <xdr:colOff>69850</xdr:colOff>
                    <xdr:row>40</xdr:row>
                    <xdr:rowOff>184150</xdr:rowOff>
                  </from>
                  <to>
                    <xdr:col>5</xdr:col>
                    <xdr:colOff>12700</xdr:colOff>
                    <xdr:row>40</xdr:row>
                    <xdr:rowOff>381000</xdr:rowOff>
                  </to>
                </anchor>
              </controlPr>
            </control>
          </mc:Choice>
        </mc:AlternateContent>
        <mc:AlternateContent xmlns:mc="http://schemas.openxmlformats.org/markup-compatibility/2006">
          <mc:Choice Requires="x14">
            <control shapeId="53271" r:id="rId26" name="Check Box 23">
              <controlPr locked="0" defaultSize="0" autoFill="0" autoLine="0" autoPict="0">
                <anchor moveWithCells="1">
                  <from>
                    <xdr:col>4</xdr:col>
                    <xdr:colOff>69850</xdr:colOff>
                    <xdr:row>41</xdr:row>
                    <xdr:rowOff>184150</xdr:rowOff>
                  </from>
                  <to>
                    <xdr:col>5</xdr:col>
                    <xdr:colOff>12700</xdr:colOff>
                    <xdr:row>41</xdr:row>
                    <xdr:rowOff>381000</xdr:rowOff>
                  </to>
                </anchor>
              </controlPr>
            </control>
          </mc:Choice>
        </mc:AlternateContent>
        <mc:AlternateContent xmlns:mc="http://schemas.openxmlformats.org/markup-compatibility/2006">
          <mc:Choice Requires="x14">
            <control shapeId="53272" r:id="rId27" name="Check Box 24">
              <controlPr locked="0" defaultSize="0" autoFill="0" autoLine="0" autoPict="0">
                <anchor moveWithCells="1">
                  <from>
                    <xdr:col>4</xdr:col>
                    <xdr:colOff>38100</xdr:colOff>
                    <xdr:row>53</xdr:row>
                    <xdr:rowOff>0</xdr:rowOff>
                  </from>
                  <to>
                    <xdr:col>4</xdr:col>
                    <xdr:colOff>889000</xdr:colOff>
                    <xdr:row>53</xdr:row>
                    <xdr:rowOff>222250</xdr:rowOff>
                  </to>
                </anchor>
              </controlPr>
            </control>
          </mc:Choice>
        </mc:AlternateContent>
        <mc:AlternateContent xmlns:mc="http://schemas.openxmlformats.org/markup-compatibility/2006">
          <mc:Choice Requires="x14">
            <control shapeId="53273" r:id="rId28" name="Check Box 25">
              <controlPr locked="0" defaultSize="0" autoFill="0" autoLine="0" autoPict="0">
                <anchor moveWithCells="1">
                  <from>
                    <xdr:col>4</xdr:col>
                    <xdr:colOff>38100</xdr:colOff>
                    <xdr:row>53</xdr:row>
                    <xdr:rowOff>0</xdr:rowOff>
                  </from>
                  <to>
                    <xdr:col>4</xdr:col>
                    <xdr:colOff>889000</xdr:colOff>
                    <xdr:row>53</xdr:row>
                    <xdr:rowOff>222250</xdr:rowOff>
                  </to>
                </anchor>
              </controlPr>
            </control>
          </mc:Choice>
        </mc:AlternateContent>
        <mc:AlternateContent xmlns:mc="http://schemas.openxmlformats.org/markup-compatibility/2006">
          <mc:Choice Requires="x14">
            <control shapeId="53274" r:id="rId29" name="Check Box 26">
              <controlPr locked="0" defaultSize="0" autoFill="0" autoLine="0" autoPict="0">
                <anchor moveWithCells="1">
                  <from>
                    <xdr:col>4</xdr:col>
                    <xdr:colOff>38100</xdr:colOff>
                    <xdr:row>53</xdr:row>
                    <xdr:rowOff>0</xdr:rowOff>
                  </from>
                  <to>
                    <xdr:col>4</xdr:col>
                    <xdr:colOff>889000</xdr:colOff>
                    <xdr:row>53</xdr:row>
                    <xdr:rowOff>222250</xdr:rowOff>
                  </to>
                </anchor>
              </controlPr>
            </control>
          </mc:Choice>
        </mc:AlternateContent>
        <mc:AlternateContent xmlns:mc="http://schemas.openxmlformats.org/markup-compatibility/2006">
          <mc:Choice Requires="x14">
            <control shapeId="53275" r:id="rId30" name="Check Box 27">
              <controlPr locked="0" defaultSize="0" autoFill="0" autoLine="0" autoPict="0">
                <anchor moveWithCells="1">
                  <from>
                    <xdr:col>4</xdr:col>
                    <xdr:colOff>38100</xdr:colOff>
                    <xdr:row>53</xdr:row>
                    <xdr:rowOff>0</xdr:rowOff>
                  </from>
                  <to>
                    <xdr:col>4</xdr:col>
                    <xdr:colOff>889000</xdr:colOff>
                    <xdr:row>53</xdr:row>
                    <xdr:rowOff>222250</xdr:rowOff>
                  </to>
                </anchor>
              </controlPr>
            </control>
          </mc:Choice>
        </mc:AlternateContent>
        <mc:AlternateContent xmlns:mc="http://schemas.openxmlformats.org/markup-compatibility/2006">
          <mc:Choice Requires="x14">
            <control shapeId="53276" r:id="rId31" name="Check Box 28">
              <controlPr locked="0" defaultSize="0" autoFill="0" autoLine="0" autoPict="0">
                <anchor moveWithCells="1">
                  <from>
                    <xdr:col>4</xdr:col>
                    <xdr:colOff>38100</xdr:colOff>
                    <xdr:row>53</xdr:row>
                    <xdr:rowOff>0</xdr:rowOff>
                  </from>
                  <to>
                    <xdr:col>4</xdr:col>
                    <xdr:colOff>889000</xdr:colOff>
                    <xdr:row>53</xdr:row>
                    <xdr:rowOff>222250</xdr:rowOff>
                  </to>
                </anchor>
              </controlPr>
            </control>
          </mc:Choice>
        </mc:AlternateContent>
        <mc:AlternateContent xmlns:mc="http://schemas.openxmlformats.org/markup-compatibility/2006">
          <mc:Choice Requires="x14">
            <control shapeId="53277" r:id="rId32" name="Check Box 29">
              <controlPr locked="0" defaultSize="0" autoFill="0" autoLine="0" autoPict="0">
                <anchor moveWithCells="1">
                  <from>
                    <xdr:col>4</xdr:col>
                    <xdr:colOff>38100</xdr:colOff>
                    <xdr:row>42</xdr:row>
                    <xdr:rowOff>146050</xdr:rowOff>
                  </from>
                  <to>
                    <xdr:col>4</xdr:col>
                    <xdr:colOff>889000</xdr:colOff>
                    <xdr:row>42</xdr:row>
                    <xdr:rowOff>342900</xdr:rowOff>
                  </to>
                </anchor>
              </controlPr>
            </control>
          </mc:Choice>
        </mc:AlternateContent>
        <mc:AlternateContent xmlns:mc="http://schemas.openxmlformats.org/markup-compatibility/2006">
          <mc:Choice Requires="x14">
            <control shapeId="53278" r:id="rId33" name="Check Box 30">
              <controlPr locked="0" defaultSize="0" autoFill="0" autoLine="0" autoPict="0">
                <anchor moveWithCells="1">
                  <from>
                    <xdr:col>4</xdr:col>
                    <xdr:colOff>69850</xdr:colOff>
                    <xdr:row>67</xdr:row>
                    <xdr:rowOff>184150</xdr:rowOff>
                  </from>
                  <to>
                    <xdr:col>5</xdr:col>
                    <xdr:colOff>12700</xdr:colOff>
                    <xdr:row>67</xdr:row>
                    <xdr:rowOff>381000</xdr:rowOff>
                  </to>
                </anchor>
              </controlPr>
            </control>
          </mc:Choice>
        </mc:AlternateContent>
        <mc:AlternateContent xmlns:mc="http://schemas.openxmlformats.org/markup-compatibility/2006">
          <mc:Choice Requires="x14">
            <control shapeId="53279" r:id="rId34" name="Check Box 31">
              <controlPr locked="0" defaultSize="0" autoFill="0" autoLine="0" autoPict="0">
                <anchor moveWithCells="1">
                  <from>
                    <xdr:col>4</xdr:col>
                    <xdr:colOff>38100</xdr:colOff>
                    <xdr:row>51</xdr:row>
                    <xdr:rowOff>146050</xdr:rowOff>
                  </from>
                  <to>
                    <xdr:col>4</xdr:col>
                    <xdr:colOff>876300</xdr:colOff>
                    <xdr:row>51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8" ma:contentTypeDescription="Create a new document." ma:contentTypeScope="" ma:versionID="066f39dc0baed84e4d43ca157945d95d">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034fa214581fa5c27285f97713a2a877"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A636AB-B278-4109-BDB1-BF41FC8EBFEC}">
  <ds:schemaRefs>
    <ds:schemaRef ds:uri="http://schemas.microsoft.com/sharepoint/v3/contenttype/forms"/>
  </ds:schemaRefs>
</ds:datastoreItem>
</file>

<file path=customXml/itemProps2.xml><?xml version="1.0" encoding="utf-8"?>
<ds:datastoreItem xmlns:ds="http://schemas.openxmlformats.org/officeDocument/2006/customXml" ds:itemID="{E68927F6-04C2-4D8D-A431-B9519FD46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45CBCE-C83A-4203-89C6-CE92345D488D}">
  <ds:schemaRefs>
    <ds:schemaRef ds:uri="http://purl.org/dc/terms/"/>
    <ds:schemaRef ds:uri="a5091d4f-8901-46df-85f4-029614b39d2e"/>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52985c86-f8c2-4ffb-9ed4-056f10e7bf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Disclaimer</vt:lpstr>
      <vt:lpstr>Change Log</vt:lpstr>
      <vt:lpstr>Instructions</vt:lpstr>
      <vt:lpstr>Project Input Sheet</vt:lpstr>
      <vt:lpstr>Design Review Scorecard</vt:lpstr>
      <vt:lpstr>Built Review Scorecard</vt:lpstr>
      <vt:lpstr>'Built Review Scorecard'!Print_Area</vt:lpstr>
      <vt:lpstr>'Change Log'!Print_Area</vt:lpstr>
      <vt:lpstr>'Design Review Scorecard'!Print_Area</vt:lpstr>
      <vt:lpstr>Disclaimer!Print_Area</vt:lpstr>
      <vt:lpstr>Instructions!Print_Area</vt:lpstr>
      <vt:lpstr>'Project Input Sheet'!Print_Area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Bhumika Mistry</cp:lastModifiedBy>
  <cp:revision/>
  <dcterms:created xsi:type="dcterms:W3CDTF">2013-06-25T01:42:25Z</dcterms:created>
  <dcterms:modified xsi:type="dcterms:W3CDTF">2024-07-25T21:40:20Z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