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nzgbc-my.sharepoint.com/personal/bhumika_mistry_nzgbc_org_nz/Documents/Desktop/"/>
    </mc:Choice>
  </mc:AlternateContent>
  <xr:revisionPtr revIDLastSave="499" documentId="8_{CA82958D-7A00-41C2-83F3-C2AEC9560B5A}" xr6:coauthVersionLast="47" xr6:coauthVersionMax="47" xr10:uidLastSave="{DA2C00A0-E2EC-4135-A879-B8D601E76B39}"/>
  <bookViews>
    <workbookView xWindow="-28920" yWindow="-9060" windowWidth="29040" windowHeight="15840" tabRatio="601" firstSheet="1" activeTab="5" xr2:uid="{00000000-000D-0000-FFFF-FFFF00000000}"/>
  </bookViews>
  <sheets>
    <sheet name="Disclaimer" sheetId="1" r:id="rId1"/>
    <sheet name="Change Log" sheetId="2" r:id="rId2"/>
    <sheet name="Instructions" sheetId="3" r:id="rId3"/>
    <sheet name="Project Input Sheet" sheetId="4" state="hidden" r:id="rId4"/>
    <sheet name="Design Review Scorecard" sheetId="10" r:id="rId5"/>
    <sheet name="Built Review Scorecard" sheetId="11" r:id="rId6"/>
  </sheets>
  <externalReferences>
    <externalReference r:id="rId7"/>
    <externalReference r:id="rId8"/>
    <externalReference r:id="rId9"/>
  </externalReferences>
  <definedNames>
    <definedName name="_xlnm._FilterDatabase" localSheetId="5" hidden="1">'Built Review Scorecard'!#REF!</definedName>
    <definedName name="_xlnm._FilterDatabase" localSheetId="4" hidden="1">'Design Review Scorecard'!#REF!</definedName>
    <definedName name="Are_Urinals_installed?" localSheetId="5">#REF!</definedName>
    <definedName name="Are_Urinals_installed?" localSheetId="4">#REF!</definedName>
    <definedName name="Are_Urinals_installed?">#REF!</definedName>
    <definedName name="ene1_fields" localSheetId="5">'[1]Building Input'!$C$7:$C$11,'[1]Building Input'!$C$14:$C$15,'[1]Building Input'!$C$17,'[1]Building Input'!$C$19:$C$28,'[1]Building Input'!$C$30:$C$34,'[1]Building Input'!$C$45,'[1]Building Input'!$C$47,'[1]Building Input'!#REF!</definedName>
    <definedName name="ene1_fields" localSheetId="4">'[1]Building Input'!$C$7:$C$11,'[1]Building Input'!$C$14:$C$15,'[1]Building Input'!$C$17,'[1]Building Input'!$C$19:$C$28,'[1]Building Input'!$C$30:$C$34,'[1]Building Input'!$C$45,'[1]Building Input'!$C$47,'[1]Building Input'!#REF!</definedName>
    <definedName name="ene1_fields">'[1]Building Input'!$C$7:$C$11,'[1]Building Input'!$C$14:$C$15,'[1]Building Input'!$C$17,'[1]Building Input'!$C$19:$C$28,'[1]Building Input'!$C$30:$C$34,'[1]Building Input'!$C$45,'[1]Building Input'!$C$47,'[1]Building Input'!#REF!</definedName>
    <definedName name="Ene1_headingsEC">'[1]Ecology Calculator'!$B$5,'[1]Ecology Calculator'!$B$7,'[1]Ecology Calculator'!$B$9:$F$10,'[1]Ecology Calculator'!$B$11:$B$31,'[1]Ecology Calculator'!$D$28:$F$31</definedName>
    <definedName name="Enecon_fields" localSheetId="5">'[1]Building Input'!$C$7:$C$11,'[1]Building Input'!$C$14:$C$15,'[1]Building Input'!$C$17,'[1]Building Input'!$C$19:$C$28,'[1]Building Input'!$C$30:$C$34,'[1]Building Input'!$C$45,'[1]Building Input'!$C$47,'[1]Building Input'!#REF!</definedName>
    <definedName name="Enecon_fields" localSheetId="4">'[1]Building Input'!$C$7:$C$11,'[1]Building Input'!$C$14:$C$15,'[1]Building Input'!$C$17,'[1]Building Input'!$C$19:$C$28,'[1]Building Input'!$C$30:$C$34,'[1]Building Input'!$C$45,'[1]Building Input'!$C$47,'[1]Building Input'!#REF!</definedName>
    <definedName name="Enecon_fields">'[1]Building Input'!$C$7:$C$11,'[1]Building Input'!$C$14:$C$15,'[1]Building Input'!$C$17,'[1]Building Input'!$C$19:$C$28,'[1]Building Input'!$C$30:$C$34,'[1]Building Input'!$C$45,'[1]Building Input'!$C$47,'[1]Building Input'!#REF!</definedName>
    <definedName name="Enecon_headingsEC">'[1]Ecology Calculator'!$B$5,'[1]Ecology Calculator'!$B$7,'[1]Ecology Calculator'!$B$9:$F$10,'[1]Ecology Calculator'!$B$11:$B$31,'[1]Ecology Calculator'!$D$28:$F$31</definedName>
    <definedName name="Fields" localSheetId="5">'[2]Building Input'!$C$9:$C$13,'[2]Building Input'!#REF!,'[2]Building Input'!#REF!,'[2]Building Input'!#REF!,'[2]Building Input'!$C$17:$C$17,'[2]Building Input'!#REF!,'[2]Building Input'!#REF!,'[2]Building Input'!#REF!</definedName>
    <definedName name="Fields" localSheetId="4">'[2]Building Input'!$C$9:$C$13,'[2]Building Input'!#REF!,'[2]Building Input'!#REF!,'[2]Building Input'!#REF!,'[2]Building Input'!$C$17:$C$17,'[2]Building Input'!#REF!,'[2]Building Input'!#REF!,'[2]Building Input'!#REF!</definedName>
    <definedName name="Fields">'[2]Building Input'!$C$9:$C$13,'[2]Building Input'!#REF!,'[2]Building Input'!#REF!,'[2]Building Input'!#REF!,'[2]Building Input'!$C$17:$C$17,'[2]Building Input'!#REF!,'[2]Building Input'!#REF!,'[2]Building Input'!#REF!</definedName>
    <definedName name="fields2">'[3]Building Input'!$C$7:$C$11,'[3]Building Input'!$C$14:$C$15,'[3]Building Input'!$C$17,'[3]Building Input'!$C$19:$C$28,'[3]Building Input'!$C$35:$C$37,'[3]Building Input'!$C$39,'[3]Building Input'!$C$41,'[3]Building Input'!$C$43:$C$44</definedName>
    <definedName name="Fields3">'[3]Building Input'!$C$7:$C$11,'[3]Building Input'!$C$14:$C$15,'[3]Building Input'!$C$17,'[3]Building Input'!$C$19:$C$28,'[3]Building Input'!$C$35:$C$37,'[3]Building Input'!$C$39,'[3]Building Input'!$C$41,'[3]Building Input'!$C$43:$C$44</definedName>
    <definedName name="Headings" localSheetId="5">#REF!,#REF!,#REF!,#REF!,#REF!</definedName>
    <definedName name="Headings" localSheetId="4">#REF!,#REF!,#REF!,#REF!,#REF!</definedName>
    <definedName name="Headings">#REF!,#REF!,#REF!,#REF!,#REF!</definedName>
    <definedName name="Headings2">'[3]Transport Calculator'!$B$5:$B$11,'[3]Transport Calculator'!$C$5:$D$7,'[3]Transport Calculator'!$B$14:$B$20,'[3]Transport Calculator'!$C$14:$D$16,'[3]Transport Calculator'!$C$22:$D$22</definedName>
    <definedName name="HeadingsEC" localSheetId="5">#REF!,#REF!,#REF!,#REF!,#REF!</definedName>
    <definedName name="HeadingsEC" localSheetId="4">#REF!,#REF!,#REF!,#REF!,#REF!</definedName>
    <definedName name="HeadingsEC">#REF!,#REF!,#REF!,#REF!,#REF!</definedName>
    <definedName name="Headingsec2">'[3]Ecology Calculator'!$B$5,'[3]Ecology Calculator'!$B$7,'[3]Ecology Calculator'!$B$9:$F$10,'[3]Ecology Calculator'!$B$11:$B$31,'[3]Ecology Calculator'!$D$28:$F$31</definedName>
    <definedName name="Labels" localSheetId="5">#REF!,#REF!</definedName>
    <definedName name="Labels" localSheetId="4">#REF!,#REF!</definedName>
    <definedName name="Labels">#REF!,#REF!</definedName>
    <definedName name="method" localSheetId="5">#REF!</definedName>
    <definedName name="method" localSheetId="4">#REF!</definedName>
    <definedName name="method">#REF!</definedName>
    <definedName name="_xlnm.Print_Area" localSheetId="5">'Built Review Scorecard'!$F$26:$J$48</definedName>
    <definedName name="_xlnm.Print_Area" localSheetId="1">'Change Log'!$A$1:$F$15</definedName>
    <definedName name="_xlnm.Print_Area" localSheetId="4">'Design Review Scorecard'!$F$26:$J$48</definedName>
    <definedName name="_xlnm.Print_Area" localSheetId="0">Disclaimer!$A$2:$B$27</definedName>
    <definedName name="_xlnm.Print_Area" localSheetId="2">Instructions!$A$1:$F$23</definedName>
    <definedName name="_xlnm.Print_Area" localSheetId="3">'Project Input Sheet'!$A$1:$C$43</definedName>
    <definedName name="WhiteSpace" localSheetId="5">#REF!,#REF!</definedName>
    <definedName name="WhiteSpace" localSheetId="4">#REF!,#REF!</definedName>
    <definedName name="WhiteSpace">#REF!,#REF!</definedName>
    <definedName name="yes" localSheetId="5">#REF!</definedName>
    <definedName name="yes" localSheetId="4">#REF!</definedName>
    <definedName name="yes">#REF!</definedName>
    <definedName name="Z_5013EB9C_19BB_466B_9CDC_5A3743C1EB5F_.wvu.Cols" localSheetId="5" hidden="1">'Built Review Scorecard'!$A:$B,'Built Review Scorecard'!$O:$P,'Built Review Scorecard'!$W:$Z</definedName>
    <definedName name="Z_5013EB9C_19BB_466B_9CDC_5A3743C1EB5F_.wvu.Cols" localSheetId="4" hidden="1">'Design Review Scorecard'!$A:$B,'Design Review Scorecard'!$O:$P,'Design Review Scorecard'!$W:$Z</definedName>
    <definedName name="Z_5013EB9C_19BB_466B_9CDC_5A3743C1EB5F_.wvu.Cols" localSheetId="3" hidden="1">'Project Input Sheet'!$E:$E</definedName>
    <definedName name="Z_5013EB9C_19BB_466B_9CDC_5A3743C1EB5F_.wvu.PrintArea" localSheetId="5" hidden="1">'Built Review Scorecard'!$F$26:$J$48</definedName>
    <definedName name="Z_5013EB9C_19BB_466B_9CDC_5A3743C1EB5F_.wvu.PrintArea" localSheetId="1" hidden="1">'Change Log'!$A$1:$F$15</definedName>
    <definedName name="Z_5013EB9C_19BB_466B_9CDC_5A3743C1EB5F_.wvu.PrintArea" localSheetId="4" hidden="1">'Design Review Scorecard'!$F$26:$J$48</definedName>
    <definedName name="Z_5013EB9C_19BB_466B_9CDC_5A3743C1EB5F_.wvu.PrintArea" localSheetId="0" hidden="1">Disclaimer!$A$2:$B$27</definedName>
    <definedName name="Z_5013EB9C_19BB_466B_9CDC_5A3743C1EB5F_.wvu.PrintArea" localSheetId="2" hidden="1">Instructions!$A$1:$F$23</definedName>
    <definedName name="Z_5013EB9C_19BB_466B_9CDC_5A3743C1EB5F_.wvu.PrintArea" localSheetId="3" hidden="1">'Project Input Sheet'!$A$1:$C$43</definedName>
    <definedName name="Z_5013EB9C_19BB_466B_9CDC_5A3743C1EB5F_.wvu.Rows" localSheetId="5" hidden="1">'Built Review Scorecard'!$122:$127</definedName>
    <definedName name="Z_5013EB9C_19BB_466B_9CDC_5A3743C1EB5F_.wvu.Rows" localSheetId="4" hidden="1">'Design Review Scorecard'!$122:$127</definedName>
    <definedName name="Z_5013EB9C_19BB_466B_9CDC_5A3743C1EB5F_.wvu.Rows" localSheetId="3" hidden="1">'Project Input Sheet'!$1:$1</definedName>
  </definedNames>
  <calcPr calcId="191028"/>
  <customWorkbookViews>
    <customWorkbookView name="Devan Valenti - Personal View" guid="{5013EB9C-19BB-466B-9CDC-5A3743C1EB5F}" mergeInterval="0" personalView="1" maximized="1" xWindow="1916" yWindow="-4" windowWidth="1928" windowHeight="1208" tabRatio="601"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7" i="11" l="1"/>
  <c r="Q126" i="11"/>
  <c r="P126" i="11"/>
  <c r="O126" i="11"/>
  <c r="Q125" i="11"/>
  <c r="P125" i="11"/>
  <c r="O125" i="11"/>
  <c r="Q124" i="11"/>
  <c r="R124" i="11" s="1"/>
  <c r="R127" i="11" s="1"/>
  <c r="P5" i="11" s="1"/>
  <c r="P124" i="11"/>
  <c r="O124" i="11"/>
  <c r="Q123" i="11"/>
  <c r="P123" i="11"/>
  <c r="N103" i="11"/>
  <c r="L103" i="11"/>
  <c r="K103" i="11"/>
  <c r="K108" i="11" s="1"/>
  <c r="J103" i="11"/>
  <c r="N102" i="11"/>
  <c r="M102" i="11"/>
  <c r="N101" i="11"/>
  <c r="M101" i="11"/>
  <c r="N100" i="11"/>
  <c r="M100" i="11"/>
  <c r="N99" i="11"/>
  <c r="M99" i="11"/>
  <c r="N98" i="11"/>
  <c r="M98" i="11"/>
  <c r="M103" i="11" s="1"/>
  <c r="L98" i="11"/>
  <c r="K95" i="11"/>
  <c r="N94" i="11"/>
  <c r="M94" i="11"/>
  <c r="J94" i="11"/>
  <c r="C94" i="11"/>
  <c r="N93" i="11"/>
  <c r="N95" i="11" s="1"/>
  <c r="M93" i="11"/>
  <c r="J93" i="11"/>
  <c r="C93" i="11"/>
  <c r="N92" i="11"/>
  <c r="M92" i="11"/>
  <c r="L92" i="11"/>
  <c r="J92" i="11"/>
  <c r="J95" i="11" s="1"/>
  <c r="C92" i="11"/>
  <c r="J90" i="11" s="1"/>
  <c r="N91" i="11"/>
  <c r="M91" i="11"/>
  <c r="M95" i="11" s="1"/>
  <c r="K88" i="11"/>
  <c r="J88" i="11"/>
  <c r="N87" i="11"/>
  <c r="M87" i="11"/>
  <c r="N86" i="11"/>
  <c r="M86" i="11"/>
  <c r="N85" i="11"/>
  <c r="M85" i="11"/>
  <c r="N84" i="11"/>
  <c r="N88" i="11" s="1"/>
  <c r="M84" i="11"/>
  <c r="M88" i="11" s="1"/>
  <c r="L84" i="11"/>
  <c r="J83" i="11"/>
  <c r="N81" i="11"/>
  <c r="K81" i="11"/>
  <c r="N80" i="11"/>
  <c r="M80" i="11"/>
  <c r="J80" i="11"/>
  <c r="N79" i="11"/>
  <c r="M79" i="11"/>
  <c r="L79" i="11"/>
  <c r="J79" i="11"/>
  <c r="N78" i="11"/>
  <c r="M78" i="11"/>
  <c r="N77" i="11"/>
  <c r="M77" i="11"/>
  <c r="N76" i="11"/>
  <c r="M76" i="11"/>
  <c r="J76" i="11"/>
  <c r="C76" i="11"/>
  <c r="N75" i="11"/>
  <c r="M75" i="11"/>
  <c r="J75" i="11"/>
  <c r="J81" i="11" s="1"/>
  <c r="C75" i="11"/>
  <c r="N74" i="11"/>
  <c r="M74" i="11"/>
  <c r="J74" i="11"/>
  <c r="N73" i="11"/>
  <c r="M73" i="11"/>
  <c r="M81" i="11" s="1"/>
  <c r="J73" i="11"/>
  <c r="J72" i="11"/>
  <c r="N70" i="11"/>
  <c r="K70" i="11"/>
  <c r="N69" i="11"/>
  <c r="M69" i="11"/>
  <c r="J69" i="11"/>
  <c r="N68" i="11"/>
  <c r="M68" i="11"/>
  <c r="J68" i="11"/>
  <c r="C68" i="11"/>
  <c r="N67" i="11"/>
  <c r="M67" i="11"/>
  <c r="J67" i="11"/>
  <c r="C67" i="11"/>
  <c r="N66" i="11"/>
  <c r="M66" i="11"/>
  <c r="J66" i="11"/>
  <c r="C66" i="11"/>
  <c r="N65" i="11"/>
  <c r="M65" i="11"/>
  <c r="M70" i="11" s="1"/>
  <c r="J65" i="11"/>
  <c r="J70" i="11" s="1"/>
  <c r="J64" i="11"/>
  <c r="K62" i="11"/>
  <c r="N61" i="11"/>
  <c r="M61" i="11"/>
  <c r="J61" i="11"/>
  <c r="N60" i="11"/>
  <c r="M60" i="11"/>
  <c r="J60" i="11"/>
  <c r="N59" i="11"/>
  <c r="M59" i="11"/>
  <c r="M62" i="11" s="1"/>
  <c r="J59" i="11"/>
  <c r="C59" i="11"/>
  <c r="N58" i="11"/>
  <c r="M58" i="11"/>
  <c r="J58" i="11"/>
  <c r="N57" i="11"/>
  <c r="N62" i="11" s="1"/>
  <c r="M57" i="11"/>
  <c r="J57" i="11"/>
  <c r="J62" i="11" s="1"/>
  <c r="J56" i="11"/>
  <c r="K54" i="11"/>
  <c r="N53" i="11"/>
  <c r="M53" i="11"/>
  <c r="J53" i="11"/>
  <c r="J54" i="11" s="1"/>
  <c r="N52" i="11"/>
  <c r="M52" i="11"/>
  <c r="J52" i="11"/>
  <c r="N51" i="11"/>
  <c r="M51" i="11"/>
  <c r="J50" i="11"/>
  <c r="K48" i="11"/>
  <c r="N47" i="11"/>
  <c r="M47" i="11"/>
  <c r="N46" i="11"/>
  <c r="M46" i="11"/>
  <c r="J46" i="11"/>
  <c r="N45" i="11"/>
  <c r="M45" i="11"/>
  <c r="J45" i="11"/>
  <c r="N44" i="11"/>
  <c r="M44" i="11"/>
  <c r="J44" i="11"/>
  <c r="C44" i="11"/>
  <c r="N43" i="11"/>
  <c r="M43" i="11"/>
  <c r="J43" i="11"/>
  <c r="C43" i="11"/>
  <c r="N42" i="11"/>
  <c r="M42" i="11"/>
  <c r="J42" i="11"/>
  <c r="C42" i="11"/>
  <c r="N41" i="11"/>
  <c r="M41" i="11"/>
  <c r="J41" i="11"/>
  <c r="C41" i="11"/>
  <c r="N40" i="11"/>
  <c r="M40" i="11"/>
  <c r="J40" i="11"/>
  <c r="C40" i="11"/>
  <c r="N39" i="11"/>
  <c r="M39" i="11"/>
  <c r="M48" i="11" s="1"/>
  <c r="L39" i="11"/>
  <c r="J39" i="11"/>
  <c r="C39" i="11"/>
  <c r="N38" i="11"/>
  <c r="M38" i="11"/>
  <c r="L38" i="11"/>
  <c r="J38" i="11"/>
  <c r="C38" i="11"/>
  <c r="J26" i="11" s="1"/>
  <c r="N37" i="11"/>
  <c r="M37" i="11"/>
  <c r="N36" i="11"/>
  <c r="M36" i="11"/>
  <c r="L36" i="11"/>
  <c r="J36" i="11"/>
  <c r="C36" i="11"/>
  <c r="N35" i="11"/>
  <c r="M35" i="11"/>
  <c r="L35" i="11"/>
  <c r="J35" i="11"/>
  <c r="C35" i="11"/>
  <c r="N34" i="11"/>
  <c r="M34" i="11"/>
  <c r="L34" i="11"/>
  <c r="J34" i="11"/>
  <c r="C34" i="11"/>
  <c r="N33" i="11"/>
  <c r="M33" i="11"/>
  <c r="N32" i="11"/>
  <c r="M32" i="11"/>
  <c r="J32" i="11"/>
  <c r="C32" i="11"/>
  <c r="N31" i="11"/>
  <c r="M31" i="11"/>
  <c r="J31" i="11"/>
  <c r="C31" i="11"/>
  <c r="N30" i="11"/>
  <c r="M30" i="11"/>
  <c r="J30" i="11"/>
  <c r="C30" i="11"/>
  <c r="N29" i="11"/>
  <c r="M29" i="11"/>
  <c r="J29" i="11"/>
  <c r="C29" i="11"/>
  <c r="N28" i="11"/>
  <c r="M28" i="11"/>
  <c r="J28" i="11"/>
  <c r="C28" i="11"/>
  <c r="N27" i="11"/>
  <c r="N48" i="11" s="1"/>
  <c r="M27" i="11"/>
  <c r="J27" i="11"/>
  <c r="J48" i="11" s="1"/>
  <c r="C27" i="11"/>
  <c r="A106" i="11" s="1"/>
  <c r="K24" i="11"/>
  <c r="K106" i="11" s="1"/>
  <c r="J24" i="11"/>
  <c r="N23" i="11"/>
  <c r="M23" i="11"/>
  <c r="J23" i="11"/>
  <c r="N22" i="11"/>
  <c r="M22" i="11"/>
  <c r="J22" i="11"/>
  <c r="N21" i="11"/>
  <c r="M21" i="11"/>
  <c r="L21" i="11"/>
  <c r="N20" i="11"/>
  <c r="M20" i="11"/>
  <c r="L20" i="11"/>
  <c r="N19" i="11"/>
  <c r="M19" i="11"/>
  <c r="N18" i="11"/>
  <c r="M18" i="11"/>
  <c r="L18" i="11"/>
  <c r="N17" i="11"/>
  <c r="M17" i="11"/>
  <c r="N16" i="11"/>
  <c r="M16" i="11"/>
  <c r="N15" i="11"/>
  <c r="M15" i="11"/>
  <c r="N14" i="11"/>
  <c r="M14" i="11"/>
  <c r="N13" i="11"/>
  <c r="M13" i="11"/>
  <c r="N12" i="11"/>
  <c r="M12" i="11"/>
  <c r="L12" i="11"/>
  <c r="N11" i="11"/>
  <c r="M11" i="11"/>
  <c r="M24" i="11" s="1"/>
  <c r="L11" i="11"/>
  <c r="N10" i="11"/>
  <c r="M10" i="11"/>
  <c r="N9" i="11"/>
  <c r="N24" i="11" s="1"/>
  <c r="M9" i="11"/>
  <c r="J8" i="11"/>
  <c r="J52" i="10"/>
  <c r="J53" i="10"/>
  <c r="N77" i="10"/>
  <c r="M77" i="10"/>
  <c r="L12" i="10"/>
  <c r="L11" i="10"/>
  <c r="M54" i="11" l="1"/>
  <c r="N54" i="11"/>
  <c r="J106" i="11"/>
  <c r="J5" i="11" s="1"/>
  <c r="R125" i="11"/>
  <c r="J54" i="10"/>
  <c r="L92" i="10"/>
  <c r="L79" i="10"/>
  <c r="L38" i="10"/>
  <c r="L39" i="10"/>
  <c r="L36" i="10"/>
  <c r="L21" i="10"/>
  <c r="L20" i="10"/>
  <c r="L18" i="10"/>
  <c r="J59" i="10"/>
  <c r="M106" i="11" l="1"/>
  <c r="M5" i="11" s="1"/>
  <c r="K107" i="11"/>
  <c r="K109" i="11" s="1"/>
  <c r="K5" i="11" s="1"/>
  <c r="G5" i="11" s="1"/>
  <c r="N106" i="11"/>
  <c r="N5" i="11" s="1"/>
  <c r="C68" i="10"/>
  <c r="C75" i="10"/>
  <c r="Q127" i="10" l="1"/>
  <c r="Q126" i="10"/>
  <c r="P126" i="10"/>
  <c r="O126" i="10"/>
  <c r="Q125" i="10"/>
  <c r="P125" i="10"/>
  <c r="O125" i="10"/>
  <c r="Q124" i="10"/>
  <c r="P124" i="10"/>
  <c r="O124" i="10"/>
  <c r="Q123" i="10"/>
  <c r="P123" i="10"/>
  <c r="K103" i="10"/>
  <c r="K108" i="10" s="1"/>
  <c r="J103" i="10"/>
  <c r="N102" i="10"/>
  <c r="M102" i="10"/>
  <c r="N101" i="10"/>
  <c r="M101" i="10"/>
  <c r="N100" i="10"/>
  <c r="M100" i="10"/>
  <c r="N99" i="10"/>
  <c r="M99" i="10"/>
  <c r="N98" i="10"/>
  <c r="M98" i="10"/>
  <c r="L98" i="10"/>
  <c r="K95" i="10"/>
  <c r="N94" i="10"/>
  <c r="M94" i="10"/>
  <c r="J94" i="10"/>
  <c r="C94" i="10"/>
  <c r="N93" i="10"/>
  <c r="M93" i="10"/>
  <c r="J93" i="10"/>
  <c r="C93" i="10"/>
  <c r="N92" i="10"/>
  <c r="M92" i="10"/>
  <c r="J92" i="10"/>
  <c r="C92" i="10"/>
  <c r="N91" i="10"/>
  <c r="M91" i="10"/>
  <c r="K88" i="10"/>
  <c r="J88" i="10"/>
  <c r="N87" i="10"/>
  <c r="M87" i="10"/>
  <c r="N86" i="10"/>
  <c r="M86" i="10"/>
  <c r="N85" i="10"/>
  <c r="M85" i="10"/>
  <c r="N84" i="10"/>
  <c r="M84" i="10"/>
  <c r="L84" i="10"/>
  <c r="J83" i="10"/>
  <c r="K81" i="10"/>
  <c r="N80" i="10"/>
  <c r="M80" i="10"/>
  <c r="J80" i="10"/>
  <c r="N79" i="10"/>
  <c r="M79" i="10"/>
  <c r="J79" i="10"/>
  <c r="N78" i="10"/>
  <c r="M78" i="10"/>
  <c r="N76" i="10"/>
  <c r="M76" i="10"/>
  <c r="J76" i="10"/>
  <c r="C76" i="10"/>
  <c r="N75" i="10"/>
  <c r="M75" i="10"/>
  <c r="J75" i="10"/>
  <c r="N74" i="10"/>
  <c r="M74" i="10"/>
  <c r="J74" i="10"/>
  <c r="N73" i="10"/>
  <c r="M73" i="10"/>
  <c r="J73" i="10"/>
  <c r="J72" i="10"/>
  <c r="K70" i="10"/>
  <c r="N69" i="10"/>
  <c r="M69" i="10"/>
  <c r="J69" i="10"/>
  <c r="N68" i="10"/>
  <c r="M68" i="10"/>
  <c r="J68" i="10"/>
  <c r="N67" i="10"/>
  <c r="M67" i="10"/>
  <c r="J67" i="10"/>
  <c r="C67" i="10"/>
  <c r="N66" i="10"/>
  <c r="M66" i="10"/>
  <c r="J66" i="10"/>
  <c r="C66" i="10"/>
  <c r="N65" i="10"/>
  <c r="M65" i="10"/>
  <c r="J65" i="10"/>
  <c r="J64" i="10"/>
  <c r="K62" i="10"/>
  <c r="N61" i="10"/>
  <c r="M61" i="10"/>
  <c r="J61" i="10"/>
  <c r="N60" i="10"/>
  <c r="M60" i="10"/>
  <c r="J60" i="10"/>
  <c r="N59" i="10"/>
  <c r="M59" i="10"/>
  <c r="C59" i="10"/>
  <c r="N58" i="10"/>
  <c r="M58" i="10"/>
  <c r="J58" i="10"/>
  <c r="N57" i="10"/>
  <c r="M57" i="10"/>
  <c r="J57" i="10"/>
  <c r="J56" i="10"/>
  <c r="K54" i="10"/>
  <c r="N53" i="10"/>
  <c r="M53" i="10"/>
  <c r="N52" i="10"/>
  <c r="M52" i="10"/>
  <c r="N51" i="10"/>
  <c r="M51" i="10"/>
  <c r="J50" i="10"/>
  <c r="K48" i="10"/>
  <c r="N47" i="10"/>
  <c r="M47" i="10"/>
  <c r="N46" i="10"/>
  <c r="M46" i="10"/>
  <c r="J46" i="10"/>
  <c r="N45" i="10"/>
  <c r="M45" i="10"/>
  <c r="J45" i="10"/>
  <c r="N44" i="10"/>
  <c r="M44" i="10"/>
  <c r="J44" i="10"/>
  <c r="C44" i="10"/>
  <c r="N43" i="10"/>
  <c r="M43" i="10"/>
  <c r="J43" i="10"/>
  <c r="C43" i="10"/>
  <c r="N42" i="10"/>
  <c r="M42" i="10"/>
  <c r="J42" i="10"/>
  <c r="C42" i="10"/>
  <c r="N41" i="10"/>
  <c r="M41" i="10"/>
  <c r="J41" i="10"/>
  <c r="C41" i="10"/>
  <c r="N40" i="10"/>
  <c r="M40" i="10"/>
  <c r="J40" i="10"/>
  <c r="C40" i="10"/>
  <c r="N39" i="10"/>
  <c r="M39" i="10"/>
  <c r="J39" i="10"/>
  <c r="C39" i="10"/>
  <c r="N38" i="10"/>
  <c r="M38" i="10"/>
  <c r="J38" i="10"/>
  <c r="C38" i="10"/>
  <c r="N37" i="10"/>
  <c r="M37" i="10"/>
  <c r="N36" i="10"/>
  <c r="M36" i="10"/>
  <c r="J36" i="10"/>
  <c r="C36" i="10"/>
  <c r="N35" i="10"/>
  <c r="M35" i="10"/>
  <c r="L35" i="10"/>
  <c r="J35" i="10"/>
  <c r="C35" i="10"/>
  <c r="N34" i="10"/>
  <c r="M34" i="10"/>
  <c r="L34" i="10"/>
  <c r="J34" i="10"/>
  <c r="C34" i="10"/>
  <c r="N33" i="10"/>
  <c r="M33" i="10"/>
  <c r="N32" i="10"/>
  <c r="M32" i="10"/>
  <c r="J32" i="10"/>
  <c r="C32" i="10"/>
  <c r="N31" i="10"/>
  <c r="M31" i="10"/>
  <c r="J31" i="10"/>
  <c r="C31" i="10"/>
  <c r="N30" i="10"/>
  <c r="M30" i="10"/>
  <c r="J30" i="10"/>
  <c r="C30" i="10"/>
  <c r="N29" i="10"/>
  <c r="M29" i="10"/>
  <c r="J29" i="10"/>
  <c r="C29" i="10"/>
  <c r="N28" i="10"/>
  <c r="M28" i="10"/>
  <c r="J28" i="10"/>
  <c r="C28" i="10"/>
  <c r="N27" i="10"/>
  <c r="M27" i="10"/>
  <c r="J27" i="10"/>
  <c r="C27" i="10"/>
  <c r="K24" i="10"/>
  <c r="N23" i="10"/>
  <c r="M23" i="10"/>
  <c r="J23" i="10"/>
  <c r="N22" i="10"/>
  <c r="M22" i="10"/>
  <c r="J22" i="10"/>
  <c r="N21" i="10"/>
  <c r="M21" i="10"/>
  <c r="N20" i="10"/>
  <c r="M20" i="10"/>
  <c r="N19" i="10"/>
  <c r="M19" i="10"/>
  <c r="N18" i="10"/>
  <c r="M18" i="10"/>
  <c r="N17" i="10"/>
  <c r="M17" i="10"/>
  <c r="N16" i="10"/>
  <c r="M16" i="10"/>
  <c r="N15" i="10"/>
  <c r="M15" i="10"/>
  <c r="N14" i="10"/>
  <c r="M14" i="10"/>
  <c r="N13" i="10"/>
  <c r="M13" i="10"/>
  <c r="N12" i="10"/>
  <c r="M12" i="10"/>
  <c r="N11" i="10"/>
  <c r="M11" i="10"/>
  <c r="N10" i="10"/>
  <c r="M10" i="10"/>
  <c r="N9" i="10"/>
  <c r="M9" i="10"/>
  <c r="J24" i="10" l="1"/>
  <c r="J8" i="10"/>
  <c r="K106" i="10"/>
  <c r="A106" i="10"/>
  <c r="J26" i="10"/>
  <c r="M81" i="10"/>
  <c r="J95" i="10"/>
  <c r="R124" i="10"/>
  <c r="R125" i="10" s="1"/>
  <c r="R127" i="10" s="1"/>
  <c r="P5" i="10" s="1"/>
  <c r="N81" i="10"/>
  <c r="J70" i="10"/>
  <c r="J62" i="10"/>
  <c r="J48" i="10"/>
  <c r="J81" i="10"/>
  <c r="M103" i="10"/>
  <c r="N103" i="10"/>
  <c r="J90" i="10"/>
  <c r="N95" i="10"/>
  <c r="M95" i="10"/>
  <c r="N88" i="10"/>
  <c r="M88" i="10"/>
  <c r="M70" i="10"/>
  <c r="N70" i="10"/>
  <c r="M62" i="10"/>
  <c r="N62" i="10"/>
  <c r="M54" i="10"/>
  <c r="N54" i="10"/>
  <c r="M48" i="10"/>
  <c r="N48" i="10"/>
  <c r="M24" i="10"/>
  <c r="N24" i="10"/>
  <c r="L103" i="10"/>
  <c r="J106" i="10" l="1"/>
  <c r="J5" i="10" s="1"/>
  <c r="N106" i="10" l="1"/>
  <c r="N5" i="10" s="1"/>
  <c r="M106" i="10"/>
  <c r="K107" i="10"/>
  <c r="K109" i="10" s="1"/>
  <c r="K5" i="10" s="1"/>
  <c r="G5" i="10" s="1"/>
  <c r="M5" i="10" l="1"/>
  <c r="C21" i="4" l="1"/>
</calcChain>
</file>

<file path=xl/sharedStrings.xml><?xml version="1.0" encoding="utf-8"?>
<sst xmlns="http://schemas.openxmlformats.org/spreadsheetml/2006/main" count="580" uniqueCount="277">
  <si>
    <t>Authorisation, Acknowledgement and Disclaimer</t>
  </si>
  <si>
    <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
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
Unauthorised use of the Submission Guidelines will violate copyright, and other laws, and is prohibited. All text, graphics, layout and other elements of content contained in the Submission Guidelines is owned by the NZGBC and are protected by copyright, trade mark and other laws.
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
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
The application of the Submission Guidelines to all Eligible Projects is encouraged to assess and improve their environmental attributes. 
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For NZGBC non-member organisations: This soft-copy gives your organisation license to use the Submission Guidelines by up to 5 users. Organisations that require a license for more than 5 users should contact the NZGBC.
All rights reserved.</t>
  </si>
  <si>
    <t xml:space="preserve">
</t>
  </si>
  <si>
    <t xml:space="preserve">Please ensure that you use the most up to date version of Green Star Scorecards. They are routinely updated, and using the most current version will make filling in your scorecard easier, clearer and more accurate.
This Scorecard provides an indication of the number of points available in the rating tool. It is not final, and it is only intended for feedback purposes. 
</t>
  </si>
  <si>
    <t>Change Log</t>
  </si>
  <si>
    <t>Scorecard Release</t>
  </si>
  <si>
    <t>Summary of Changes</t>
  </si>
  <si>
    <t>Instructions</t>
  </si>
  <si>
    <t xml:space="preserve">Use the tabs at the bottom of the worksheets to navigate. 
    1. Ensure to fill out the appropriate Scorecard based on the phase of the project (either Design or As Built).
    2 Fill in the targeted points in the appropriate Scorecard in the ‘Points Targeted’ column.
    3. Any credits which have a Conditional or Minimum Requirement are required to be selected as 'Complies'.
    4. Select the 'NA' check box for any credits which are deemed 'Not Applicable' to the project.
    5. Credits which have multiple compliance pathways are listed below. Pathways for these credits need to be selected in the 'Aim of Credit/Selection' or "Credit Criteria" column in order to unlock the associated criterion in the 'Points Targeted' column.  
</t>
  </si>
  <si>
    <t>* Operational Waste
* Quality of Amenities
* Potable Water
* Construction and Demolition Waste</t>
  </si>
  <si>
    <t>Important Notes</t>
  </si>
  <si>
    <t xml:space="preserve">
* Please complete all cells in WHITE only. All other cells are to be completed by the NZGBC and its representatives.   
* To unlock a multiple compliance pathway criterion, the desired pathway must be selected from the drop-down list. 
* As stated in the Submission Guidelines, some credits will be considered 'Not Applicable' for certain projects. These credits have a 'Not Applicable' check box in the 'NA' column of the Scorecard. If a credit is deemed as 'Not Applicable', and approval has been gained from the NZGBC via a Technical Question, then please select the relevant tick box under the 'NA' column. This will affect the total number of points available and the project's final score. 
* The total number of points available for each Category is indicated in the heading at the top of that Category. Depending on the desired pathway chosen, the number of points available for the project is shown in the 'Total' row  at the bottom of the Category.
 </t>
  </si>
  <si>
    <t>A section has been provided within the scorecard worksheet to enable project teams to query assessment comments prior to the following round of assessment. The three types of queries that may be submitted are:
     1. Clarifying the documentation requested in the assessment comment. 
     2. Clarifying apparent inconsistencies between the assessment comment and the Submission Guideline's requirements.
     3. Documentation was included but missed during the assessment.
This section is hidden prior to the project's assessment. The section will be unhidden when project teams receive their project's assessment results.</t>
  </si>
  <si>
    <t>x</t>
  </si>
  <si>
    <t>Green Star - Interiors</t>
  </si>
  <si>
    <t xml:space="preserve">Project Details </t>
  </si>
  <si>
    <t>NSW</t>
  </si>
  <si>
    <t>Name of project:</t>
  </si>
  <si>
    <t>ACT</t>
  </si>
  <si>
    <t>Address of project:</t>
  </si>
  <si>
    <t>NT</t>
  </si>
  <si>
    <t>QLD</t>
  </si>
  <si>
    <t>SA</t>
  </si>
  <si>
    <t>Postcode:</t>
  </si>
  <si>
    <t>TAS</t>
  </si>
  <si>
    <t>State:</t>
  </si>
  <si>
    <t>VIC</t>
  </si>
  <si>
    <t>WA</t>
  </si>
  <si>
    <t>Area Listing (NLA in m²)</t>
  </si>
  <si>
    <t>Office</t>
  </si>
  <si>
    <t>Residential</t>
  </si>
  <si>
    <t>Retail</t>
  </si>
  <si>
    <t>Healthcare</t>
  </si>
  <si>
    <t>Education</t>
  </si>
  <si>
    <t>Industrial</t>
  </si>
  <si>
    <t>Other</t>
  </si>
  <si>
    <t>Total</t>
  </si>
  <si>
    <t>Applicant Details</t>
  </si>
  <si>
    <t>Applicant:</t>
  </si>
  <si>
    <t>Contact Person:</t>
  </si>
  <si>
    <t>Project Team Details</t>
  </si>
  <si>
    <t>Company/Organisation</t>
  </si>
  <si>
    <t>Acoustic Consultant</t>
  </si>
  <si>
    <t>Architect</t>
  </si>
  <si>
    <t>Building Services Engineer</t>
  </si>
  <si>
    <t>Surveyor</t>
  </si>
  <si>
    <t>ESD Consultant</t>
  </si>
  <si>
    <t>Landscaping Consultant</t>
  </si>
  <si>
    <t>Local Planning Authority</t>
  </si>
  <si>
    <t>Main Contractor</t>
  </si>
  <si>
    <t>Project Manager</t>
  </si>
  <si>
    <t>Quantity Surveyor</t>
  </si>
  <si>
    <t>Structural/Civil Engineer</t>
  </si>
  <si>
    <t>Project Description</t>
  </si>
  <si>
    <t>Description of project</t>
  </si>
  <si>
    <t>Green Star - Interiors Scorecard</t>
  </si>
  <si>
    <t>Project:</t>
  </si>
  <si>
    <t>Core Points Available</t>
  </si>
  <si>
    <t>Total Score Targeted</t>
  </si>
  <si>
    <t>Total Points Awarded</t>
  </si>
  <si>
    <t>Total Points TBC</t>
  </si>
  <si>
    <t>Targeted Rating:</t>
  </si>
  <si>
    <t>NA</t>
  </si>
  <si>
    <t>CATEGORY / CREDIT</t>
  </si>
  <si>
    <t>AIM OF THE CREDIT / SELECTION</t>
  </si>
  <si>
    <t>CODE</t>
  </si>
  <si>
    <t>CREDIT CRITERIA</t>
  </si>
  <si>
    <t>POINTS AVAILABLE</t>
  </si>
  <si>
    <t>POINTS TARGETED</t>
  </si>
  <si>
    <t xml:space="preserve"> POINTS AWARDED</t>
  </si>
  <si>
    <t xml:space="preserve"> POINTS 
TBC</t>
  </si>
  <si>
    <t>ASSIGNED STAGE</t>
  </si>
  <si>
    <t>ASSESSOR COMPLETED STAGE</t>
  </si>
  <si>
    <t>OUTCOME</t>
  </si>
  <si>
    <t xml:space="preserve"> ASSESSMENT COMMENTS</t>
  </si>
  <si>
    <t>Complies</t>
  </si>
  <si>
    <t>Management</t>
  </si>
  <si>
    <t>Green Star Accredited Professional</t>
  </si>
  <si>
    <t>To recognise projects that engage a Green Star Accredited Professional to support the Green Star
certification process.</t>
  </si>
  <si>
    <t>Accredited Professional</t>
  </si>
  <si>
    <t>Commissioning and Tuning</t>
  </si>
  <si>
    <t>To encourage and recognise commissioning, handover and tuning initiatives that ensure all services
operate to their full potential and as designed.</t>
  </si>
  <si>
    <t xml:space="preserve">Minimum requirement </t>
  </si>
  <si>
    <t>Services and Maintainability Review</t>
  </si>
  <si>
    <t>Core</t>
  </si>
  <si>
    <t>Stage 1</t>
  </si>
  <si>
    <t>Independent Commissioning Agent</t>
  </si>
  <si>
    <t>Stage 2</t>
  </si>
  <si>
    <t>Fitout Information</t>
  </si>
  <si>
    <t>To recognise the development and provision of information that facilitates operator and user
understanding of fitout systems, their operation and maintenance requirements, and their
environmental targets, to enable optimised performance.</t>
  </si>
  <si>
    <t>Fitout User Information</t>
  </si>
  <si>
    <t>Stage 3</t>
  </si>
  <si>
    <t>Commitment to Performance</t>
  </si>
  <si>
    <t>To recognise practices that encourage building owners, building occupants and facilities management teams to set targets and monitor environmental performance in a collaborative way.</t>
  </si>
  <si>
    <t>Environmental Fitout Performance</t>
  </si>
  <si>
    <t>End of Life Waste Performance</t>
  </si>
  <si>
    <t>Ongoing Procurement</t>
  </si>
  <si>
    <t>Metering and Monitoring</t>
  </si>
  <si>
    <t>To recognise the implementation of effective energy and water metering and monitoring systems.</t>
  </si>
  <si>
    <t xml:space="preserve">Metering </t>
  </si>
  <si>
    <t>Monitoring System</t>
  </si>
  <si>
    <t>Responsible Construction Practices</t>
  </si>
  <si>
    <t>To reward projects that use best practice formal environmental management procedures during construction.</t>
  </si>
  <si>
    <t>Environmental Management Plan (EMP)</t>
  </si>
  <si>
    <t>Formalised Environmental Management System (EMS)</t>
  </si>
  <si>
    <t>High Quality Staff Support</t>
  </si>
  <si>
    <t>Operational Waste</t>
  </si>
  <si>
    <t>Prescriptive Pathway: Facilities</t>
  </si>
  <si>
    <t>7A</t>
  </si>
  <si>
    <t xml:space="preserve">Performance Pathway: Specialist Plan </t>
  </si>
  <si>
    <t>7B</t>
  </si>
  <si>
    <t>Indoor Environment Quality</t>
  </si>
  <si>
    <t>Indoor Air Quality</t>
  </si>
  <si>
    <t>To recognise projects that provide high air quality to occupants.</t>
  </si>
  <si>
    <t>Ventilation System Attributes</t>
  </si>
  <si>
    <t>Provision of Outdoor Air</t>
  </si>
  <si>
    <t>Exhaust or Elimination of Pollutants</t>
  </si>
  <si>
    <t>Acoustic Comfort</t>
  </si>
  <si>
    <t>To reward projects that provide appropriate and comfortable acoustic conditions for occupants.</t>
  </si>
  <si>
    <t>Internal Noise Levels</t>
  </si>
  <si>
    <t>Reverberation</t>
  </si>
  <si>
    <t>Acoustic Separation</t>
  </si>
  <si>
    <t>Lighting Comfort</t>
  </si>
  <si>
    <t>To encourage and recognise well-lit spaces that provide a high degree of comfort to users.</t>
  </si>
  <si>
    <t>Minimum Lighting Comfort</t>
  </si>
  <si>
    <t>General Illuminance and Glare Reduction</t>
  </si>
  <si>
    <t>Surface Illuminance</t>
  </si>
  <si>
    <t>Localised Lighting Control</t>
  </si>
  <si>
    <t>Visual Comfort</t>
  </si>
  <si>
    <t>To recognise the delivery of well-lit spaces that provide high levels of visual comfort to building occupants.</t>
  </si>
  <si>
    <t>Glare Reduction</t>
  </si>
  <si>
    <t>Daylight</t>
  </si>
  <si>
    <t>Views</t>
  </si>
  <si>
    <t>Indoor Pollutants</t>
  </si>
  <si>
    <t>To recognise projects that safeguard occupant health through the reduction in internal air pollutant levels.</t>
  </si>
  <si>
    <t>Paints, Adhesives, Sealants and Carpets</t>
  </si>
  <si>
    <t>Engineered Wood Products</t>
  </si>
  <si>
    <t>Indoor Plants</t>
  </si>
  <si>
    <t>Thermal Comfort</t>
  </si>
  <si>
    <t>To encourage and recognise projects that achieve high levels of thermal comfort.</t>
  </si>
  <si>
    <t>Advanced Thermal Comfort</t>
  </si>
  <si>
    <t>Quality of Amenities</t>
  </si>
  <si>
    <t>Amenity Space – Prescriptive Pathway</t>
  </si>
  <si>
    <t>14A</t>
  </si>
  <si>
    <t>Amenity Space – Performance Pathway</t>
  </si>
  <si>
    <t>14B</t>
  </si>
  <si>
    <t>Ergonomics</t>
  </si>
  <si>
    <t>To recognise the provision of equipment and spaces that provide good user comfort and avoid stress or injury.</t>
  </si>
  <si>
    <t>Ergonomics Strategy</t>
  </si>
  <si>
    <t>Energy</t>
  </si>
  <si>
    <t>Greenhouse Gas Emissions</t>
  </si>
  <si>
    <t>To encourage energy efficient buildings and the reduction of greenhouse gas (GHG) emissions associated with the use of energy in building operations.</t>
  </si>
  <si>
    <t>Conditional requirement</t>
  </si>
  <si>
    <t>Transport</t>
  </si>
  <si>
    <t xml:space="preserve">Deemed-to-satisfy </t>
  </si>
  <si>
    <t>Sustainable Transport</t>
  </si>
  <si>
    <t>17B Prescriptive pathway</t>
  </si>
  <si>
    <t>17A</t>
  </si>
  <si>
    <t>Performance pathway</t>
  </si>
  <si>
    <t>17B.1</t>
  </si>
  <si>
    <t xml:space="preserve">Transport Calculator </t>
  </si>
  <si>
    <t>17A Performance pathway</t>
  </si>
  <si>
    <t>17B.2</t>
  </si>
  <si>
    <t>Low Emission Vehicle Infrastructure</t>
  </si>
  <si>
    <t>17B.3</t>
  </si>
  <si>
    <t>Active Transport Facilities</t>
  </si>
  <si>
    <t>17B.4</t>
  </si>
  <si>
    <t>Walkable Neighbourhoods</t>
  </si>
  <si>
    <t>Water</t>
  </si>
  <si>
    <t>Potable Water</t>
  </si>
  <si>
    <t>Performance Pathway</t>
  </si>
  <si>
    <t>18A</t>
  </si>
  <si>
    <t>18B.1</t>
  </si>
  <si>
    <t>Sanitary Fixture Efficiency</t>
  </si>
  <si>
    <t>Prescriptive Pathway</t>
  </si>
  <si>
    <t>18B.2</t>
  </si>
  <si>
    <t>Domestic Appliances Efficiency</t>
  </si>
  <si>
    <t>18B.3</t>
  </si>
  <si>
    <t>Commercial or Industrial Appliances</t>
  </si>
  <si>
    <t>18B.4</t>
  </si>
  <si>
    <t>Shared Amenities</t>
  </si>
  <si>
    <t>Materials</t>
  </si>
  <si>
    <t>Life Cycle Assessment</t>
  </si>
  <si>
    <t>To reward the reduction of the environmental impacts of building materials and methods for the whole
fitout over its entire life cycle.</t>
  </si>
  <si>
    <t>Comparative Life Cycle Assessment</t>
  </si>
  <si>
    <t>Additional Life Cycle Impact Reporting</t>
  </si>
  <si>
    <t>Responsible Building Materials</t>
  </si>
  <si>
    <t xml:space="preserve">To reward projects that include building materials that are responsibly sourced or have a sustainable supply chain. </t>
  </si>
  <si>
    <t>Timber</t>
  </si>
  <si>
    <t>Sustainable  Products</t>
  </si>
  <si>
    <t>Permanent Formwork, Cables, Pipes, Floors and Blinds</t>
  </si>
  <si>
    <t>Sustainable Products</t>
  </si>
  <si>
    <t>To encourage sustainability and transparency in product specification.</t>
  </si>
  <si>
    <t>Product Transparency and Sustainability</t>
  </si>
  <si>
    <t>Construction and Demolition Waste</t>
  </si>
  <si>
    <t>To reward projects that reduce construction waste going to landfill by reusing or recycling building materials.</t>
  </si>
  <si>
    <t xml:space="preserve">Reporting Accuracy </t>
  </si>
  <si>
    <t>Fixed Benchmark</t>
  </si>
  <si>
    <t>Percentage Benchmark</t>
  </si>
  <si>
    <t>22B</t>
  </si>
  <si>
    <t>Reduction of Construction and Demolition Waste - Percentage Benchmark</t>
  </si>
  <si>
    <t>Land Use &amp; Ecology</t>
  </si>
  <si>
    <t>Sustainable Sites</t>
  </si>
  <si>
    <t>To reward projects that choose to develop sites that have limited ecological value, that reuse previously developed land, and that remediate interiors.</t>
  </si>
  <si>
    <t>Base Building Sustainability</t>
  </si>
  <si>
    <t>Base Building Cultural Heritage Significance</t>
  </si>
  <si>
    <t>Hazardous Materials</t>
  </si>
  <si>
    <t xml:space="preserve">Resilient Building </t>
  </si>
  <si>
    <t>Emissions</t>
  </si>
  <si>
    <t>Light Pollution</t>
  </si>
  <si>
    <t>To reward projects that minimise light pollution.</t>
  </si>
  <si>
    <t>Light Pollution to Neighbouring Bodies</t>
  </si>
  <si>
    <t>Light Pollution to Night Sky</t>
  </si>
  <si>
    <t>Microbial Control</t>
  </si>
  <si>
    <t>To recognise projects that implement systems to minimise the impacts associated with harmful microbes in building systems.</t>
  </si>
  <si>
    <t>Legionella Impacts from Cooling Systems</t>
  </si>
  <si>
    <t>Refrigerant Impacts</t>
  </si>
  <si>
    <t>To encourage operational practices that minimise the environmental impacts of refrigeration equipment.</t>
  </si>
  <si>
    <t>Innovation</t>
  </si>
  <si>
    <t>Innovative Technology or Process</t>
  </si>
  <si>
    <t>The project meets the aims of an existing credit using a technology or process that is considered innovative in Australia or the world.</t>
  </si>
  <si>
    <t>Market Transformation</t>
  </si>
  <si>
    <t>The project has undertaken a sustainability initiative that substantially contributes to the broader market transformation towards sustainable development in Australia or in the world.</t>
  </si>
  <si>
    <t>Improving on Green Star Benchmarks</t>
  </si>
  <si>
    <t>The project has achieved full points in a Green Star credit and demonstrates a substantial improvement on the benchmark required to achieve full points.</t>
  </si>
  <si>
    <t>Innovation Challenge</t>
  </si>
  <si>
    <t>Where the project addresses an sustainability issue not included within any of the Credits in the existing Green Star rating tools.</t>
  </si>
  <si>
    <t>Global Sustainability</t>
  </si>
  <si>
    <t>Project teams may adopt an approved credit from a Global Green Building Rating tool that addresses a sustainability issue that is currently outside the scope of this Green Star rating tools.</t>
  </si>
  <si>
    <t>TOTAL NA POINTS</t>
  </si>
  <si>
    <t>TOTALS</t>
  </si>
  <si>
    <t>AVAILABLE</t>
  </si>
  <si>
    <t>TARGETED</t>
  </si>
  <si>
    <t>AWARDED</t>
  </si>
  <si>
    <t>TBC</t>
  </si>
  <si>
    <t>CORE POINTS</t>
  </si>
  <si>
    <t xml:space="preserve">CORE SCORE </t>
  </si>
  <si>
    <t>INNOVATION POINTS</t>
  </si>
  <si>
    <t>TOTAL SCORE TARGETED</t>
  </si>
  <si>
    <t>Stage Count</t>
  </si>
  <si>
    <t>Assessor Stage Count</t>
  </si>
  <si>
    <t>Outcome Count</t>
  </si>
  <si>
    <t>Assessment result</t>
  </si>
  <si>
    <t>Green Star - Interiors 
NZv1.1</t>
  </si>
  <si>
    <r>
      <rPr>
        <b/>
        <sz val="11"/>
        <color rgb="FF9C5700"/>
        <rFont val="Arial"/>
        <family val="2"/>
        <scheme val="minor"/>
      </rPr>
      <t>1. Documentation Clarification:</t>
    </r>
    <r>
      <rPr>
        <sz val="11"/>
        <color rgb="FF9C5700"/>
        <rFont val="Arial"/>
        <family val="2"/>
        <scheme val="minor"/>
      </rPr>
      <t xml:space="preserve"> The project team wish to clarify the documentation requested in the Round 1 Assessment Comment.</t>
    </r>
  </si>
  <si>
    <r>
      <rPr>
        <b/>
        <sz val="11"/>
        <color rgb="FF9C5700"/>
        <rFont val="Arial"/>
        <family val="2"/>
        <scheme val="minor"/>
      </rPr>
      <t>2. Compliance Criteria:</t>
    </r>
    <r>
      <rPr>
        <sz val="11"/>
        <color rgb="FF9C5700"/>
        <rFont val="Arial"/>
        <family val="2"/>
        <scheme val="minor"/>
      </rPr>
      <t xml:space="preserve"> The project team wish to draw attention to potential differences in expectations between the assessment comment and the Submission Guidelines requirements.</t>
    </r>
  </si>
  <si>
    <r>
      <rPr>
        <b/>
        <sz val="11"/>
        <color rgb="FF9C5700"/>
        <rFont val="Arial"/>
        <family val="2"/>
        <scheme val="minor"/>
      </rPr>
      <t>3. Check Existing Documentation:</t>
    </r>
    <r>
      <rPr>
        <sz val="11"/>
        <color rgb="FF9C5700"/>
        <rFont val="Arial"/>
        <family val="2"/>
        <scheme val="minor"/>
      </rPr>
      <t xml:space="preserve"> The project team wish to draw the Assessors' attention to documentation submitted previously that may have been overlooked during the assessment </t>
    </r>
  </si>
  <si>
    <t xml:space="preserve">Conditional requirement </t>
  </si>
  <si>
    <t>16.2A</t>
  </si>
  <si>
    <t>16.2B</t>
  </si>
  <si>
    <t>Conditional Requirement</t>
  </si>
  <si>
    <t xml:space="preserve">Non Residential Fitouts: Reference Fitout Pathway </t>
  </si>
  <si>
    <t>Non Residential Fitouts: Prescriptive Pathway</t>
  </si>
  <si>
    <t xml:space="preserve">Points Available </t>
  </si>
  <si>
    <t xml:space="preserve">NA Points </t>
  </si>
  <si>
    <t>NA - T/F</t>
  </si>
  <si>
    <t xml:space="preserve">Awarded - Compliant </t>
  </si>
  <si>
    <t>Awarded - Minor non-compliance</t>
  </si>
  <si>
    <t>Not Awarded - Major non-compliance</t>
  </si>
  <si>
    <t xml:space="preserve">Does Not Comply </t>
  </si>
  <si>
    <t xml:space="preserve">ROUND 1 ASSESSMENT COMMENTS </t>
  </si>
  <si>
    <t>TYPE</t>
  </si>
  <si>
    <r>
      <t xml:space="preserve">CLARIFICATION REQUEST 
</t>
    </r>
    <r>
      <rPr>
        <sz val="11"/>
        <color theme="0"/>
        <rFont val="Arial"/>
        <family val="2"/>
        <scheme val="minor"/>
      </rPr>
      <t>(GSAP to complete)</t>
    </r>
  </si>
  <si>
    <r>
      <t xml:space="preserve">CLARIFICATION FROM ASSESSORS
</t>
    </r>
    <r>
      <rPr>
        <sz val="11"/>
        <color theme="0"/>
        <rFont val="Arial"/>
        <family val="2"/>
        <scheme val="minor"/>
      </rPr>
      <t>(To be completed by Assessors)</t>
    </r>
  </si>
  <si>
    <t>Assessors comments including Point(s) Awarded /Denied</t>
  </si>
  <si>
    <t xml:space="preserve">ROUND 2 ASSESSMENT COMMENTS </t>
  </si>
  <si>
    <r>
      <t xml:space="preserve">POST ROUND 1 CLARIFICATION
</t>
    </r>
    <r>
      <rPr>
        <b/>
        <sz val="11"/>
        <color rgb="FFFFC000"/>
        <rFont val="Arial Black"/>
        <family val="2"/>
      </rPr>
      <t>Please enter type of clarification for each credit as follows:</t>
    </r>
  </si>
  <si>
    <t xml:space="preserve">POST ROUND 1 </t>
  </si>
  <si>
    <t>1. Documentation Clarification: The project team wish to clarify the documentation requested in the Round 1 Assessment Comment.</t>
  </si>
  <si>
    <t>2. Compliance Criteria: The project team wish to draw attention to potential differences in expectations between the assessment comment and the Submission Guidelines requirements.</t>
  </si>
  <si>
    <t xml:space="preserve">3. Check Existing Documentation: The project team wish to draw the Assessors' attention to documentation submitted previously that may have been overlooked during the assessment </t>
  </si>
  <si>
    <t xml:space="preserve">POST ROUND 2 </t>
  </si>
  <si>
    <r>
      <rPr>
        <b/>
        <sz val="20"/>
        <color rgb="FFFFB70E"/>
        <rFont val="Arial Black"/>
        <family val="2"/>
      </rPr>
      <t>POST ROUND 2 CLARIFICATION</t>
    </r>
    <r>
      <rPr>
        <b/>
        <sz val="30"/>
        <color rgb="FFFFB70E"/>
        <rFont val="Arial"/>
        <family val="2"/>
        <scheme val="minor"/>
      </rPr>
      <t xml:space="preserve">
</t>
    </r>
    <r>
      <rPr>
        <b/>
        <sz val="11"/>
        <color rgb="FFFFB70E"/>
        <rFont val="Arial Black"/>
        <family val="2"/>
      </rPr>
      <t>Please enter type of clarification for each credit as follows:</t>
    </r>
  </si>
  <si>
    <t>CHARGED ADDITIONAL REVIEW COMMENTS</t>
  </si>
  <si>
    <t>Provide an explanation of the credit and the Assessors assessment comments from the scorecard</t>
  </si>
  <si>
    <t>Initial release.</t>
  </si>
  <si>
    <t xml:space="preserve">Scorecard Calculations, NA for Credit 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</si>
</sst>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C09]dd\-mmm\-yy;@"/>
  </numFmts>
  <fonts count="78">
    <font>
      <sz val="11"/>
      <color theme="1"/>
      <name val="Arial"/>
      <family val="2"/>
      <scheme val="minor"/>
    </font>
    <font>
      <b/>
      <sz val="12"/>
      <color theme="0"/>
      <name val="Arial"/>
      <family val="2"/>
      <scheme val="minor"/>
    </font>
    <font>
      <sz val="10"/>
      <color theme="1"/>
      <name val="Arial"/>
      <family val="2"/>
      <scheme val="minor"/>
    </font>
    <font>
      <sz val="12"/>
      <color theme="1"/>
      <name val="Arial"/>
      <family val="2"/>
      <scheme val="minor"/>
    </font>
    <font>
      <b/>
      <sz val="11"/>
      <color theme="0"/>
      <name val="Arial"/>
      <family val="2"/>
      <scheme val="minor"/>
    </font>
    <font>
      <b/>
      <sz val="14"/>
      <color theme="0"/>
      <name val="Arial"/>
      <family val="2"/>
      <scheme val="minor"/>
    </font>
    <font>
      <sz val="10"/>
      <name val="Arial"/>
      <family val="2"/>
      <scheme val="minor"/>
    </font>
    <font>
      <sz val="14"/>
      <color theme="1"/>
      <name val="Arial"/>
      <family val="2"/>
      <scheme val="minor"/>
    </font>
    <font>
      <b/>
      <sz val="12"/>
      <name val="Arial"/>
      <family val="2"/>
      <scheme val="minor"/>
    </font>
    <font>
      <sz val="11"/>
      <color theme="1"/>
      <name val="Arial"/>
      <family val="2"/>
      <scheme val="minor"/>
    </font>
    <font>
      <sz val="11"/>
      <name val="Arial"/>
      <family val="2"/>
      <scheme val="minor"/>
    </font>
    <font>
      <sz val="10"/>
      <name val="Arial"/>
      <family val="2"/>
    </font>
    <font>
      <sz val="10"/>
      <name val="Century Gothic"/>
      <family val="2"/>
    </font>
    <font>
      <sz val="11"/>
      <color theme="0"/>
      <name val="Arial"/>
      <family val="2"/>
      <scheme val="minor"/>
    </font>
    <font>
      <sz val="11"/>
      <color theme="8" tint="0.39997558519241921"/>
      <name val="Arial"/>
      <family val="2"/>
      <scheme val="minor"/>
    </font>
    <font>
      <b/>
      <sz val="24"/>
      <color rgb="FF1F3860"/>
      <name val="Century Gothic"/>
      <family val="2"/>
    </font>
    <font>
      <b/>
      <sz val="12"/>
      <color theme="1"/>
      <name val="Arial"/>
      <family val="2"/>
      <scheme val="minor"/>
    </font>
    <font>
      <b/>
      <sz val="14"/>
      <color theme="1"/>
      <name val="Century Gothic"/>
      <family val="2"/>
    </font>
    <font>
      <b/>
      <sz val="11"/>
      <color theme="1"/>
      <name val="Arial"/>
      <family val="2"/>
      <scheme val="minor"/>
    </font>
    <font>
      <sz val="11"/>
      <name val="Century Gothic"/>
      <family val="2"/>
    </font>
    <font>
      <b/>
      <sz val="10"/>
      <color rgb="FFFF0000"/>
      <name val="Arial"/>
      <family val="2"/>
      <scheme val="minor"/>
    </font>
    <font>
      <b/>
      <sz val="11"/>
      <name val="Arial"/>
      <family val="2"/>
      <scheme val="minor"/>
    </font>
    <font>
      <b/>
      <sz val="12"/>
      <color rgb="FFFF0000"/>
      <name val="Arial"/>
      <family val="2"/>
      <scheme val="minor"/>
    </font>
    <font>
      <sz val="36"/>
      <name val="Century Gothic"/>
      <family val="2"/>
    </font>
    <font>
      <sz val="10"/>
      <name val="Verdana"/>
      <family val="2"/>
    </font>
    <font>
      <sz val="8"/>
      <name val="Arial"/>
      <family val="2"/>
    </font>
    <font>
      <sz val="10"/>
      <name val="HelveticaNeue-Roman"/>
      <family val="2"/>
    </font>
    <font>
      <b/>
      <sz val="11"/>
      <name val="Arial"/>
      <family val="2"/>
    </font>
    <font>
      <sz val="11"/>
      <name val="Arial"/>
      <family val="2"/>
    </font>
    <font>
      <b/>
      <sz val="11"/>
      <color rgb="FFFF0000"/>
      <name val="Arial"/>
      <family val="2"/>
      <scheme val="minor"/>
    </font>
    <font>
      <sz val="24"/>
      <color rgb="FF002060"/>
      <name val="Century Gothic"/>
      <family val="2"/>
    </font>
    <font>
      <b/>
      <sz val="12"/>
      <color theme="1"/>
      <name val="Century Gothic"/>
      <family val="2"/>
    </font>
    <font>
      <b/>
      <sz val="12"/>
      <color rgb="FFFF0000"/>
      <name val="Century Gothic"/>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theme="1"/>
      <name val="Century Gothic"/>
      <family val="2"/>
    </font>
    <font>
      <b/>
      <sz val="11"/>
      <color theme="1"/>
      <name val="Century Gothic"/>
      <family val="2"/>
    </font>
    <font>
      <b/>
      <sz val="14"/>
      <color theme="1"/>
      <name val="Arial Black"/>
      <family val="2"/>
    </font>
    <font>
      <b/>
      <sz val="24"/>
      <color rgb="FFFFB70E"/>
      <name val="Century Gothic"/>
      <family val="2"/>
    </font>
    <font>
      <sz val="24"/>
      <color rgb="FFFFB70E"/>
      <name val="Century Gothic"/>
      <family val="2"/>
    </font>
    <font>
      <sz val="16"/>
      <color theme="1"/>
      <name val="Arial"/>
      <family val="2"/>
      <scheme val="minor"/>
    </font>
    <font>
      <b/>
      <sz val="24"/>
      <color rgb="FFFFC000"/>
      <name val="Arial Black"/>
      <family val="2"/>
    </font>
    <font>
      <sz val="24"/>
      <color rgb="FFFFC000"/>
      <name val="Arial Black"/>
      <family val="2"/>
    </font>
    <font>
      <b/>
      <sz val="10"/>
      <color theme="0"/>
      <name val="Arial"/>
      <family val="2"/>
      <scheme val="minor"/>
    </font>
    <font>
      <sz val="11"/>
      <color theme="1"/>
      <name val="Arial"/>
      <family val="2"/>
      <scheme val="major"/>
    </font>
    <font>
      <b/>
      <sz val="11"/>
      <color theme="0"/>
      <name val="Arial"/>
      <family val="2"/>
      <scheme val="major"/>
    </font>
    <font>
      <b/>
      <sz val="10"/>
      <name val="Arial"/>
      <family val="2"/>
    </font>
    <font>
      <b/>
      <sz val="14"/>
      <name val="Arial"/>
      <family val="2"/>
    </font>
    <font>
      <sz val="9"/>
      <color theme="1"/>
      <name val="Arial"/>
      <family val="2"/>
    </font>
    <font>
      <b/>
      <sz val="12"/>
      <name val="Arial"/>
      <family val="2"/>
    </font>
    <font>
      <b/>
      <sz val="10"/>
      <color theme="1"/>
      <name val="Arial"/>
      <family val="2"/>
      <scheme val="minor"/>
    </font>
    <font>
      <sz val="10"/>
      <color indexed="8"/>
      <name val="Arial"/>
      <family val="2"/>
      <scheme val="minor"/>
    </font>
    <font>
      <b/>
      <sz val="10"/>
      <name val="Arial"/>
      <family val="2"/>
      <scheme val="minor"/>
    </font>
    <font>
      <sz val="11"/>
      <color rgb="FF9C5700"/>
      <name val="Arial"/>
      <family val="2"/>
      <scheme val="minor"/>
    </font>
    <font>
      <b/>
      <sz val="20"/>
      <color rgb="FFFFC000"/>
      <name val="Arial Black"/>
      <family val="2"/>
    </font>
    <font>
      <sz val="11"/>
      <color theme="7"/>
      <name val="Arial"/>
      <family val="2"/>
      <scheme val="minor"/>
    </font>
    <font>
      <b/>
      <sz val="11"/>
      <color rgb="FFFFC000"/>
      <name val="Arial Black"/>
      <family val="2"/>
    </font>
    <font>
      <b/>
      <sz val="11"/>
      <color rgb="FF9C5700"/>
      <name val="Arial"/>
      <family val="2"/>
      <scheme val="minor"/>
    </font>
    <font>
      <b/>
      <sz val="20"/>
      <color theme="0"/>
      <name val="Arial"/>
      <family val="2"/>
      <scheme val="minor"/>
    </font>
    <font>
      <b/>
      <sz val="20"/>
      <color rgb="FFFFB70E"/>
      <name val="Arial Black"/>
      <family val="2"/>
    </font>
    <font>
      <b/>
      <sz val="30"/>
      <color rgb="FFFFB70E"/>
      <name val="Arial"/>
      <family val="2"/>
      <scheme val="minor"/>
    </font>
    <font>
      <b/>
      <sz val="11"/>
      <color rgb="FFFFB70E"/>
      <name val="Arial Black"/>
      <family val="2"/>
    </font>
    <font>
      <sz val="8"/>
      <name val="Arial"/>
      <family val="2"/>
      <scheme val="minor"/>
    </font>
  </fonts>
  <fills count="32">
    <fill>
      <patternFill patternType="none"/>
    </fill>
    <fill>
      <patternFill patternType="gray125"/>
    </fill>
    <fill>
      <patternFill patternType="solid">
        <fgColor theme="0"/>
        <bgColor indexed="64"/>
      </patternFill>
    </fill>
    <fill>
      <patternFill patternType="solid">
        <fgColor theme="5" tint="0.39997558519241921"/>
        <bgColor indexed="65"/>
      </patternFill>
    </fill>
    <fill>
      <patternFill patternType="solid">
        <fgColor rgb="FF000000"/>
        <bgColor indexed="64"/>
      </patternFill>
    </fill>
    <fill>
      <patternFill patternType="solid">
        <fgColor theme="8" tint="0.79998168889431442"/>
        <bgColor indexed="64"/>
      </patternFill>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rgb="FFFFB70E"/>
        <bgColor indexed="64"/>
      </patternFill>
    </fill>
    <fill>
      <patternFill patternType="solid">
        <fgColor rgb="FFFFEB9C"/>
        <bgColor indexed="64"/>
      </patternFill>
    </fill>
    <fill>
      <patternFill patternType="solid">
        <fgColor rgb="FFFFC000"/>
        <bgColor indexed="64"/>
      </patternFill>
    </fill>
    <fill>
      <patternFill patternType="solid">
        <fgColor theme="4" tint="0.79998168889431442"/>
        <bgColor indexed="65"/>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rgb="FFFFFF00"/>
        <bgColor indexed="64"/>
      </patternFill>
    </fill>
    <fill>
      <patternFill patternType="solid">
        <fgColor rgb="FFFFF9DD"/>
        <bgColor indexed="64"/>
      </patternFill>
    </fill>
    <fill>
      <patternFill patternType="solid">
        <fgColor rgb="FFFFEB9C"/>
      </patternFill>
    </fill>
    <fill>
      <patternFill patternType="solid">
        <fgColor theme="1" tint="-0.249977111117893"/>
        <bgColor indexed="64"/>
      </patternFill>
    </fill>
    <fill>
      <patternFill patternType="solid">
        <fgColor theme="9" tint="0.79998168889431442"/>
        <bgColor indexed="64"/>
      </patternFill>
    </fill>
  </fills>
  <borders count="51">
    <border>
      <left/>
      <right/>
      <top/>
      <bottom/>
      <diagonal/>
    </border>
    <border>
      <left/>
      <right style="hair">
        <color theme="4"/>
      </right>
      <top/>
      <bottom/>
      <diagonal/>
    </border>
    <border>
      <left style="hair">
        <color theme="4"/>
      </left>
      <right style="hair">
        <color theme="4"/>
      </right>
      <top/>
      <bottom style="hair">
        <color theme="4"/>
      </bottom>
      <diagonal/>
    </border>
    <border>
      <left style="hair">
        <color theme="4"/>
      </left>
      <right style="hair">
        <color theme="4"/>
      </right>
      <top style="hair">
        <color theme="4"/>
      </top>
      <bottom style="hair">
        <color theme="4"/>
      </bottom>
      <diagonal/>
    </border>
    <border>
      <left/>
      <right/>
      <top/>
      <bottom style="thin">
        <color theme="6"/>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style="hair">
        <color theme="4"/>
      </left>
      <right style="hair">
        <color auto="1"/>
      </right>
      <top/>
      <bottom style="hair">
        <color theme="4"/>
      </bottom>
      <diagonal/>
    </border>
    <border>
      <left style="hair">
        <color auto="1"/>
      </left>
      <right style="hair">
        <color theme="4"/>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theme="4"/>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theme="4"/>
      </right>
      <top style="hair">
        <color auto="1"/>
      </top>
      <bottom/>
      <diagonal/>
    </border>
    <border>
      <left style="hair">
        <color theme="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theme="4"/>
      </right>
      <top style="hair">
        <color auto="1"/>
      </top>
      <bottom style="hair">
        <color auto="1"/>
      </bottom>
      <diagonal/>
    </border>
    <border>
      <left style="hair">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theme="4"/>
      </left>
      <right style="hair">
        <color auto="1"/>
      </right>
      <top style="hair">
        <color theme="4"/>
      </top>
      <bottom style="hair">
        <color theme="4"/>
      </bottom>
      <diagonal/>
    </border>
    <border>
      <left style="thin">
        <color indexed="64"/>
      </left>
      <right style="thin">
        <color indexed="64"/>
      </right>
      <top/>
      <bottom/>
      <diagonal/>
    </border>
    <border>
      <left/>
      <right/>
      <top style="thin">
        <color indexed="64"/>
      </top>
      <bottom style="thin">
        <color indexed="64"/>
      </bottom>
      <diagonal/>
    </border>
    <border>
      <left style="hair">
        <color theme="4"/>
      </left>
      <right/>
      <top/>
      <bottom style="hair">
        <color theme="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39">
    <xf numFmtId="0" fontId="0" fillId="0" borderId="0"/>
    <xf numFmtId="165" fontId="11" fillId="0" borderId="0"/>
    <xf numFmtId="0" fontId="9" fillId="21" borderId="5" applyNumberFormat="0" applyAlignment="0" applyProtection="0"/>
    <xf numFmtId="0" fontId="13" fillId="3" borderId="0" applyNumberFormat="0" applyBorder="0" applyAlignment="0" applyProtection="0"/>
    <xf numFmtId="0" fontId="4" fillId="4" borderId="0">
      <alignment horizontal="center" vertical="center" wrapText="1"/>
      <protection locked="0"/>
    </xf>
    <xf numFmtId="0" fontId="14" fillId="5" borderId="5">
      <alignment vertical="center"/>
    </xf>
    <xf numFmtId="165" fontId="11" fillId="0" borderId="0"/>
    <xf numFmtId="165" fontId="24" fillId="0" borderId="0"/>
    <xf numFmtId="0" fontId="11" fillId="0" borderId="0"/>
    <xf numFmtId="0" fontId="24" fillId="0" borderId="0"/>
    <xf numFmtId="165" fontId="9" fillId="0" borderId="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6"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8"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7"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10"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9"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11" borderId="0" applyNumberFormat="0" applyBorder="0" applyAlignment="0" applyProtection="0"/>
    <xf numFmtId="165" fontId="34" fillId="11" borderId="0" applyNumberFormat="0" applyBorder="0" applyAlignment="0" applyProtection="0"/>
    <xf numFmtId="165" fontId="34" fillId="11" borderId="0" applyNumberFormat="0" applyBorder="0" applyAlignment="0" applyProtection="0"/>
    <xf numFmtId="165" fontId="34" fillId="11" borderId="0" applyNumberFormat="0" applyBorder="0" applyAlignment="0" applyProtection="0"/>
    <xf numFmtId="165" fontId="34" fillId="11" borderId="0" applyNumberFormat="0" applyBorder="0" applyAlignment="0" applyProtection="0"/>
    <xf numFmtId="165" fontId="34" fillId="10" borderId="0" applyNumberFormat="0" applyBorder="0" applyAlignment="0" applyProtection="0"/>
    <xf numFmtId="165" fontId="34" fillId="10" borderId="0" applyNumberFormat="0" applyBorder="0" applyAlignment="0" applyProtection="0"/>
    <xf numFmtId="165" fontId="34" fillId="10" borderId="0" applyNumberFormat="0" applyBorder="0" applyAlignment="0" applyProtection="0"/>
    <xf numFmtId="165" fontId="34" fillId="10" borderId="0" applyNumberFormat="0" applyBorder="0" applyAlignment="0" applyProtection="0"/>
    <xf numFmtId="165" fontId="34" fillId="10"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7"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3" borderId="0" applyNumberFormat="0" applyBorder="0" applyAlignment="0" applyProtection="0"/>
    <xf numFmtId="165" fontId="34" fillId="13" borderId="0" applyNumberFormat="0" applyBorder="0" applyAlignment="0" applyProtection="0"/>
    <xf numFmtId="165" fontId="34" fillId="13" borderId="0" applyNumberFormat="0" applyBorder="0" applyAlignment="0" applyProtection="0"/>
    <xf numFmtId="165" fontId="34" fillId="13" borderId="0" applyNumberFormat="0" applyBorder="0" applyAlignment="0" applyProtection="0"/>
    <xf numFmtId="165" fontId="34" fillId="13" borderId="0" applyNumberFormat="0" applyBorder="0" applyAlignment="0" applyProtection="0"/>
    <xf numFmtId="165" fontId="34" fillId="14" borderId="0" applyNumberFormat="0" applyBorder="0" applyAlignment="0" applyProtection="0"/>
    <xf numFmtId="165" fontId="34" fillId="14" borderId="0" applyNumberFormat="0" applyBorder="0" applyAlignment="0" applyProtection="0"/>
    <xf numFmtId="165" fontId="34" fillId="14" borderId="0" applyNumberFormat="0" applyBorder="0" applyAlignment="0" applyProtection="0"/>
    <xf numFmtId="165" fontId="34" fillId="14" borderId="0" applyNumberFormat="0" applyBorder="0" applyAlignment="0" applyProtection="0"/>
    <xf numFmtId="165" fontId="34" fillId="14" borderId="0" applyNumberFormat="0" applyBorder="0" applyAlignment="0" applyProtection="0"/>
    <xf numFmtId="165" fontId="34" fillId="15" borderId="0" applyNumberFormat="0" applyBorder="0" applyAlignment="0" applyProtection="0"/>
    <xf numFmtId="165" fontId="34" fillId="15" borderId="0" applyNumberFormat="0" applyBorder="0" applyAlignment="0" applyProtection="0"/>
    <xf numFmtId="165" fontId="34" fillId="15" borderId="0" applyNumberFormat="0" applyBorder="0" applyAlignment="0" applyProtection="0"/>
    <xf numFmtId="165" fontId="34" fillId="15" borderId="0" applyNumberFormat="0" applyBorder="0" applyAlignment="0" applyProtection="0"/>
    <xf numFmtId="165" fontId="34" fillId="15"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2" borderId="0" applyNumberFormat="0" applyBorder="0" applyAlignment="0" applyProtection="0"/>
    <xf numFmtId="165" fontId="34" fillId="16" borderId="0" applyNumberFormat="0" applyBorder="0" applyAlignment="0" applyProtection="0"/>
    <xf numFmtId="165" fontId="34" fillId="16" borderId="0" applyNumberFormat="0" applyBorder="0" applyAlignment="0" applyProtection="0"/>
    <xf numFmtId="165" fontId="34" fillId="16" borderId="0" applyNumberFormat="0" applyBorder="0" applyAlignment="0" applyProtection="0"/>
    <xf numFmtId="165" fontId="34" fillId="16" borderId="0" applyNumberFormat="0" applyBorder="0" applyAlignment="0" applyProtection="0"/>
    <xf numFmtId="165" fontId="34" fillId="16" borderId="0" applyNumberFormat="0" applyBorder="0" applyAlignment="0" applyProtection="0"/>
    <xf numFmtId="165" fontId="35" fillId="17" borderId="0" applyNumberFormat="0" applyBorder="0" applyAlignment="0" applyProtection="0"/>
    <xf numFmtId="165" fontId="35" fillId="17" borderId="0" applyNumberFormat="0" applyBorder="0" applyAlignment="0" applyProtection="0"/>
    <xf numFmtId="165" fontId="35" fillId="17" borderId="0" applyNumberFormat="0" applyBorder="0" applyAlignment="0" applyProtection="0"/>
    <xf numFmtId="165" fontId="35" fillId="17" borderId="0" applyNumberFormat="0" applyBorder="0" applyAlignment="0" applyProtection="0"/>
    <xf numFmtId="165" fontId="35" fillId="17" borderId="0" applyNumberFormat="0" applyBorder="0" applyAlignment="0" applyProtection="0"/>
    <xf numFmtId="165" fontId="36" fillId="6" borderId="26" applyNumberFormat="0" applyAlignment="0" applyProtection="0"/>
    <xf numFmtId="165" fontId="36" fillId="6" borderId="26" applyNumberFormat="0" applyAlignment="0" applyProtection="0"/>
    <xf numFmtId="165" fontId="36" fillId="6" borderId="26" applyNumberFormat="0" applyAlignment="0" applyProtection="0"/>
    <xf numFmtId="165" fontId="36" fillId="6" borderId="26" applyNumberFormat="0" applyAlignment="0" applyProtection="0"/>
    <xf numFmtId="165" fontId="36" fillId="6" borderId="26" applyNumberFormat="0" applyAlignment="0" applyProtection="0"/>
    <xf numFmtId="165" fontId="37" fillId="18" borderId="27" applyNumberFormat="0" applyAlignment="0" applyProtection="0"/>
    <xf numFmtId="165" fontId="37" fillId="18" borderId="27" applyNumberFormat="0" applyAlignment="0" applyProtection="0"/>
    <xf numFmtId="165" fontId="37" fillId="18" borderId="27" applyNumberFormat="0" applyAlignment="0" applyProtection="0"/>
    <xf numFmtId="165" fontId="37" fillId="18" borderId="27" applyNumberFormat="0" applyAlignment="0" applyProtection="0"/>
    <xf numFmtId="165" fontId="37" fillId="18" borderId="27" applyNumberFormat="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9" fillId="19" borderId="0" applyNumberFormat="0" applyBorder="0" applyAlignment="0" applyProtection="0"/>
    <xf numFmtId="165" fontId="39" fillId="19" borderId="0" applyNumberFormat="0" applyBorder="0" applyAlignment="0" applyProtection="0"/>
    <xf numFmtId="165" fontId="39" fillId="19" borderId="0" applyNumberFormat="0" applyBorder="0" applyAlignment="0" applyProtection="0"/>
    <xf numFmtId="165" fontId="39" fillId="19" borderId="0" applyNumberFormat="0" applyBorder="0" applyAlignment="0" applyProtection="0"/>
    <xf numFmtId="165" fontId="39" fillId="19" borderId="0" applyNumberFormat="0" applyBorder="0" applyAlignment="0" applyProtection="0"/>
    <xf numFmtId="165" fontId="40" fillId="0" borderId="28" applyNumberFormat="0" applyFill="0" applyAlignment="0" applyProtection="0"/>
    <xf numFmtId="165" fontId="40" fillId="0" borderId="28" applyNumberFormat="0" applyFill="0" applyAlignment="0" applyProtection="0"/>
    <xf numFmtId="165" fontId="40" fillId="0" borderId="28" applyNumberFormat="0" applyFill="0" applyAlignment="0" applyProtection="0"/>
    <xf numFmtId="165" fontId="40" fillId="0" borderId="28" applyNumberFormat="0" applyFill="0" applyAlignment="0" applyProtection="0"/>
    <xf numFmtId="165" fontId="40" fillId="0" borderId="28" applyNumberFormat="0" applyFill="0" applyAlignment="0" applyProtection="0"/>
    <xf numFmtId="165" fontId="41" fillId="0" borderId="29" applyNumberFormat="0" applyFill="0" applyAlignment="0" applyProtection="0"/>
    <xf numFmtId="165" fontId="41" fillId="0" borderId="29" applyNumberFormat="0" applyFill="0" applyAlignment="0" applyProtection="0"/>
    <xf numFmtId="165" fontId="41" fillId="0" borderId="29" applyNumberFormat="0" applyFill="0" applyAlignment="0" applyProtection="0"/>
    <xf numFmtId="165" fontId="41" fillId="0" borderId="29" applyNumberFormat="0" applyFill="0" applyAlignment="0" applyProtection="0"/>
    <xf numFmtId="165" fontId="41" fillId="0" borderId="29" applyNumberFormat="0" applyFill="0" applyAlignment="0" applyProtection="0"/>
    <xf numFmtId="165" fontId="42" fillId="0" borderId="30" applyNumberFormat="0" applyFill="0" applyAlignment="0" applyProtection="0"/>
    <xf numFmtId="165" fontId="42" fillId="0" borderId="30" applyNumberFormat="0" applyFill="0" applyAlignment="0" applyProtection="0"/>
    <xf numFmtId="165" fontId="42" fillId="0" borderId="30" applyNumberFormat="0" applyFill="0" applyAlignment="0" applyProtection="0"/>
    <xf numFmtId="165" fontId="42" fillId="0" borderId="30" applyNumberFormat="0" applyFill="0" applyAlignment="0" applyProtection="0"/>
    <xf numFmtId="165" fontId="42" fillId="0" borderId="30" applyNumberFormat="0" applyFill="0" applyAlignment="0" applyProtection="0"/>
    <xf numFmtId="165" fontId="42" fillId="0" borderId="0" applyNumberFormat="0" applyFill="0" applyBorder="0" applyAlignment="0" applyProtection="0"/>
    <xf numFmtId="165" fontId="42" fillId="0" borderId="0" applyNumberFormat="0" applyFill="0" applyBorder="0" applyAlignment="0" applyProtection="0"/>
    <xf numFmtId="165" fontId="42" fillId="0" borderId="0" applyNumberFormat="0" applyFill="0" applyBorder="0" applyAlignment="0" applyProtection="0"/>
    <xf numFmtId="165" fontId="42" fillId="0" borderId="0" applyNumberFormat="0" applyFill="0" applyBorder="0" applyAlignment="0" applyProtection="0"/>
    <xf numFmtId="165" fontId="42" fillId="0" borderId="0" applyNumberFormat="0" applyFill="0" applyBorder="0" applyAlignment="0" applyProtection="0"/>
    <xf numFmtId="165" fontId="43" fillId="11" borderId="26" applyNumberFormat="0" applyAlignment="0" applyProtection="0"/>
    <xf numFmtId="165" fontId="43" fillId="11" borderId="26" applyNumberFormat="0" applyAlignment="0" applyProtection="0"/>
    <xf numFmtId="165" fontId="43" fillId="11" borderId="26" applyNumberFormat="0" applyAlignment="0" applyProtection="0"/>
    <xf numFmtId="165" fontId="43" fillId="11" borderId="26" applyNumberFormat="0" applyAlignment="0" applyProtection="0"/>
    <xf numFmtId="165" fontId="43" fillId="11" borderId="26" applyNumberFormat="0" applyAlignment="0" applyProtection="0"/>
    <xf numFmtId="165" fontId="44" fillId="0" borderId="31" applyNumberFormat="0" applyFill="0" applyAlignment="0" applyProtection="0"/>
    <xf numFmtId="165" fontId="44" fillId="0" borderId="31" applyNumberFormat="0" applyFill="0" applyAlignment="0" applyProtection="0"/>
    <xf numFmtId="165" fontId="44" fillId="0" borderId="31" applyNumberFormat="0" applyFill="0" applyAlignment="0" applyProtection="0"/>
    <xf numFmtId="165" fontId="44" fillId="0" borderId="31" applyNumberFormat="0" applyFill="0" applyAlignment="0" applyProtection="0"/>
    <xf numFmtId="165" fontId="44" fillId="0" borderId="31" applyNumberFormat="0" applyFill="0" applyAlignment="0" applyProtection="0"/>
    <xf numFmtId="165" fontId="45" fillId="11" borderId="0" applyNumberFormat="0" applyBorder="0" applyAlignment="0" applyProtection="0"/>
    <xf numFmtId="165" fontId="45" fillId="11" borderId="0" applyNumberFormat="0" applyBorder="0" applyAlignment="0" applyProtection="0"/>
    <xf numFmtId="165" fontId="45" fillId="11" borderId="0" applyNumberFormat="0" applyBorder="0" applyAlignment="0" applyProtection="0"/>
    <xf numFmtId="165" fontId="45" fillId="11" borderId="0" applyNumberFormat="0" applyBorder="0" applyAlignment="0" applyProtection="0"/>
    <xf numFmtId="165" fontId="45" fillId="11" borderId="0" applyNumberFormat="0" applyBorder="0" applyAlignment="0" applyProtection="0"/>
    <xf numFmtId="165" fontId="25" fillId="0" borderId="0"/>
    <xf numFmtId="165" fontId="24" fillId="0" borderId="0"/>
    <xf numFmtId="165" fontId="25" fillId="0" borderId="0"/>
    <xf numFmtId="165" fontId="11" fillId="0" borderId="0"/>
    <xf numFmtId="165" fontId="11" fillId="0" borderId="0"/>
    <xf numFmtId="165" fontId="11" fillId="8" borderId="32" applyNumberFormat="0" applyFont="0" applyAlignment="0" applyProtection="0"/>
    <xf numFmtId="165" fontId="11" fillId="8" borderId="32" applyNumberFormat="0" applyFont="0" applyAlignment="0" applyProtection="0"/>
    <xf numFmtId="165" fontId="11" fillId="8" borderId="32" applyNumberFormat="0" applyFont="0" applyAlignment="0" applyProtection="0"/>
    <xf numFmtId="165" fontId="11" fillId="8" borderId="32" applyNumberFormat="0" applyFont="0" applyAlignment="0" applyProtection="0"/>
    <xf numFmtId="165" fontId="11" fillId="8" borderId="32" applyNumberFormat="0" applyFont="0" applyAlignment="0" applyProtection="0"/>
    <xf numFmtId="165" fontId="46" fillId="6" borderId="33" applyNumberFormat="0" applyAlignment="0" applyProtection="0"/>
    <xf numFmtId="165" fontId="46" fillId="6" borderId="33" applyNumberFormat="0" applyAlignment="0" applyProtection="0"/>
    <xf numFmtId="165" fontId="46" fillId="6" borderId="33" applyNumberFormat="0" applyAlignment="0" applyProtection="0"/>
    <xf numFmtId="165" fontId="46" fillId="6" borderId="33" applyNumberFormat="0" applyAlignment="0" applyProtection="0"/>
    <xf numFmtId="165" fontId="46" fillId="6" borderId="33" applyNumberFormat="0" applyAlignment="0" applyProtection="0"/>
    <xf numFmtId="9" fontId="24" fillId="0" borderId="0" applyFon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8" fillId="0" borderId="34" applyNumberFormat="0" applyFill="0" applyAlignment="0" applyProtection="0"/>
    <xf numFmtId="165" fontId="48" fillId="0" borderId="34" applyNumberFormat="0" applyFill="0" applyAlignment="0" applyProtection="0"/>
    <xf numFmtId="165" fontId="48" fillId="0" borderId="34" applyNumberFormat="0" applyFill="0" applyAlignment="0" applyProtection="0"/>
    <xf numFmtId="165" fontId="48" fillId="0" borderId="34" applyNumberFormat="0" applyFill="0" applyAlignment="0" applyProtection="0"/>
    <xf numFmtId="165" fontId="48" fillId="0" borderId="34" applyNumberFormat="0" applyFill="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0" fontId="11" fillId="0" borderId="0"/>
    <xf numFmtId="9" fontId="9" fillId="0" borderId="0" applyFont="0" applyFill="0" applyBorder="0" applyAlignment="0" applyProtection="0"/>
    <xf numFmtId="43" fontId="9" fillId="0" borderId="0" applyFont="0" applyFill="0" applyBorder="0" applyAlignment="0" applyProtection="0"/>
    <xf numFmtId="0" fontId="9" fillId="23" borderId="5" applyNumberFormat="0" applyAlignment="0" applyProtection="0"/>
    <xf numFmtId="0" fontId="9" fillId="0" borderId="0"/>
    <xf numFmtId="0" fontId="11" fillId="24" borderId="0">
      <protection locked="0"/>
    </xf>
    <xf numFmtId="0" fontId="11" fillId="25" borderId="43">
      <alignment horizontal="center" vertical="center"/>
      <protection locked="0"/>
    </xf>
    <xf numFmtId="0" fontId="11" fillId="26" borderId="0">
      <protection locked="0"/>
    </xf>
    <xf numFmtId="0" fontId="61" fillId="25" borderId="0">
      <alignment vertical="center"/>
      <protection locked="0"/>
    </xf>
    <xf numFmtId="0" fontId="61" fillId="0" borderId="0">
      <protection locked="0"/>
    </xf>
    <xf numFmtId="0" fontId="62" fillId="0" borderId="0">
      <protection locked="0"/>
    </xf>
    <xf numFmtId="0" fontId="63" fillId="0" borderId="0"/>
    <xf numFmtId="9" fontId="63" fillId="0" borderId="0" applyFont="0" applyFill="0" applyBorder="0" applyAlignment="0" applyProtection="0"/>
    <xf numFmtId="9" fontId="63" fillId="0" borderId="0" applyFont="0" applyFill="0" applyBorder="0" applyAlignment="0" applyProtection="0"/>
    <xf numFmtId="0" fontId="11" fillId="25" borderId="44">
      <alignment vertical="center"/>
      <protection locked="0"/>
    </xf>
    <xf numFmtId="0" fontId="64" fillId="0" borderId="0">
      <protection locked="0"/>
    </xf>
    <xf numFmtId="0" fontId="68" fillId="29" borderId="0" applyNumberFormat="0" applyBorder="0" applyAlignment="0" applyProtection="0"/>
  </cellStyleXfs>
  <cellXfs count="340">
    <xf numFmtId="0" fontId="0" fillId="0" borderId="0" xfId="0"/>
    <xf numFmtId="0" fontId="10" fillId="0" borderId="0" xfId="0" applyFont="1" applyProtection="1">
      <protection hidden="1"/>
    </xf>
    <xf numFmtId="0" fontId="11" fillId="0" borderId="0" xfId="0" applyFont="1" applyProtection="1">
      <protection hidden="1"/>
    </xf>
    <xf numFmtId="165" fontId="12" fillId="2" borderId="0" xfId="6" applyFont="1" applyFill="1" applyProtection="1">
      <protection hidden="1"/>
    </xf>
    <xf numFmtId="165" fontId="23" fillId="2" borderId="0" xfId="6" applyFont="1" applyFill="1" applyAlignment="1" applyProtection="1">
      <alignment horizontal="left" vertical="center"/>
      <protection hidden="1"/>
    </xf>
    <xf numFmtId="165" fontId="27" fillId="0" borderId="0" xfId="1" applyFont="1" applyAlignment="1" applyProtection="1">
      <alignment vertical="top"/>
      <protection hidden="1"/>
    </xf>
    <xf numFmtId="165" fontId="28" fillId="0" borderId="0" xfId="1" applyFont="1" applyAlignment="1" applyProtection="1">
      <alignment horizontal="left" vertical="top" wrapText="1"/>
      <protection hidden="1"/>
    </xf>
    <xf numFmtId="0" fontId="12" fillId="2" borderId="0" xfId="6" applyNumberFormat="1" applyFont="1" applyFill="1" applyAlignment="1" applyProtection="1">
      <alignment vertical="top" wrapText="1"/>
      <protection hidden="1"/>
    </xf>
    <xf numFmtId="0" fontId="12" fillId="2" borderId="0" xfId="6" applyNumberFormat="1" applyFont="1" applyFill="1" applyAlignment="1" applyProtection="1">
      <alignment horizontal="left" vertical="top" wrapText="1"/>
      <protection hidden="1"/>
    </xf>
    <xf numFmtId="165" fontId="50" fillId="2" borderId="0" xfId="6" applyFont="1" applyFill="1" applyProtection="1">
      <protection hidden="1"/>
    </xf>
    <xf numFmtId="165" fontId="51" fillId="2" borderId="0" xfId="6" applyFont="1" applyFill="1" applyAlignment="1" applyProtection="1">
      <alignment horizontal="right"/>
      <protection hidden="1"/>
    </xf>
    <xf numFmtId="15" fontId="50" fillId="2" borderId="0" xfId="6" applyNumberFormat="1" applyFont="1" applyFill="1" applyProtection="1">
      <protection hidden="1"/>
    </xf>
    <xf numFmtId="0" fontId="3"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30" fillId="0" borderId="0" xfId="0" applyFont="1" applyAlignment="1" applyProtection="1">
      <alignment vertical="center"/>
      <protection hidden="1"/>
    </xf>
    <xf numFmtId="0" fontId="11" fillId="2" borderId="0" xfId="8" applyFill="1" applyAlignment="1" applyProtection="1">
      <alignment vertical="top" wrapText="1"/>
      <protection hidden="1"/>
    </xf>
    <xf numFmtId="0" fontId="11" fillId="2" borderId="0" xfId="9" applyFont="1" applyFill="1" applyAlignment="1" applyProtection="1">
      <alignment vertical="top" wrapText="1"/>
      <protection hidden="1"/>
    </xf>
    <xf numFmtId="0" fontId="26" fillId="2" borderId="0" xfId="8" applyFont="1" applyFill="1" applyAlignment="1" applyProtection="1">
      <alignment vertical="top" wrapText="1"/>
      <protection hidden="1"/>
    </xf>
    <xf numFmtId="0" fontId="19" fillId="2" borderId="0" xfId="9" applyFont="1" applyFill="1" applyAlignment="1" applyProtection="1">
      <alignment horizontal="justify" wrapText="1"/>
      <protection hidden="1"/>
    </xf>
    <xf numFmtId="0" fontId="19" fillId="2" borderId="0" xfId="9" applyFont="1" applyFill="1" applyAlignment="1" applyProtection="1">
      <alignment vertical="top" wrapText="1"/>
      <protection hidden="1"/>
    </xf>
    <xf numFmtId="165" fontId="10" fillId="2" borderId="0" xfId="10" applyFont="1" applyFill="1" applyProtection="1">
      <protection hidden="1"/>
    </xf>
    <xf numFmtId="165" fontId="10" fillId="0" borderId="0" xfId="10" applyFont="1" applyProtection="1">
      <protection hidden="1"/>
    </xf>
    <xf numFmtId="0" fontId="4" fillId="20" borderId="8" xfId="0" applyFont="1" applyFill="1" applyBorder="1" applyAlignment="1" applyProtection="1">
      <alignment horizontal="center" vertical="center" wrapText="1"/>
      <protection hidden="1"/>
    </xf>
    <xf numFmtId="0" fontId="4" fillId="20" borderId="8" xfId="0" applyFont="1" applyFill="1" applyBorder="1" applyAlignment="1" applyProtection="1">
      <alignment horizontal="left" vertical="center" wrapText="1"/>
      <protection hidden="1"/>
    </xf>
    <xf numFmtId="0" fontId="4" fillId="20" borderId="8" xfId="0" applyFont="1" applyFill="1" applyBorder="1" applyAlignment="1" applyProtection="1">
      <alignment vertical="center" wrapText="1"/>
      <protection hidden="1"/>
    </xf>
    <xf numFmtId="0" fontId="5" fillId="20" borderId="0" xfId="0" applyFont="1" applyFill="1" applyAlignment="1" applyProtection="1">
      <alignment horizontal="center" vertical="center" wrapText="1"/>
      <protection hidden="1"/>
    </xf>
    <xf numFmtId="0" fontId="5" fillId="20" borderId="8" xfId="0" applyFont="1" applyFill="1" applyBorder="1" applyAlignment="1" applyProtection="1">
      <alignment horizontal="center" vertical="center" wrapText="1"/>
      <protection hidden="1"/>
    </xf>
    <xf numFmtId="0" fontId="52" fillId="21" borderId="20" xfId="2" applyFont="1" applyBorder="1" applyAlignment="1" applyProtection="1">
      <alignment horizontal="left" vertical="center" wrapText="1"/>
      <protection hidden="1"/>
    </xf>
    <xf numFmtId="0" fontId="52" fillId="21" borderId="22" xfId="2" applyFont="1" applyBorder="1" applyAlignment="1" applyProtection="1">
      <alignment horizontal="left" vertical="center" wrapText="1"/>
      <protection hidden="1"/>
    </xf>
    <xf numFmtId="165" fontId="53" fillId="0" borderId="0" xfId="10" applyFont="1" applyProtection="1">
      <protection hidden="1"/>
    </xf>
    <xf numFmtId="0" fontId="55" fillId="0" borderId="0" xfId="0" applyFont="1" applyProtection="1">
      <protection hidden="1"/>
    </xf>
    <xf numFmtId="0" fontId="55" fillId="0" borderId="0" xfId="0" applyFont="1" applyAlignment="1" applyProtection="1">
      <alignment vertical="center"/>
      <protection hidden="1"/>
    </xf>
    <xf numFmtId="0" fontId="4" fillId="20" borderId="0" xfId="0" applyFont="1" applyFill="1" applyAlignment="1" applyProtection="1">
      <alignment vertical="center" wrapText="1"/>
      <protection hidden="1"/>
    </xf>
    <xf numFmtId="165" fontId="12" fillId="2" borderId="0" xfId="6" applyFont="1" applyFill="1" applyAlignment="1" applyProtection="1">
      <alignment vertical="top" wrapText="1"/>
      <protection hidden="1"/>
    </xf>
    <xf numFmtId="0" fontId="18" fillId="21" borderId="0" xfId="0" applyFont="1" applyFill="1" applyAlignment="1" applyProtection="1">
      <alignment horizontal="center" vertical="center"/>
      <protection hidden="1"/>
    </xf>
    <xf numFmtId="0" fontId="4" fillId="0" borderId="0" xfId="4" applyFill="1" applyAlignment="1" applyProtection="1">
      <alignment vertical="center" wrapText="1"/>
      <protection hidden="1"/>
    </xf>
    <xf numFmtId="0" fontId="4" fillId="0" borderId="0" xfId="4" applyFill="1" applyProtection="1">
      <alignment horizontal="center" vertical="center" wrapText="1"/>
      <protection hidden="1"/>
    </xf>
    <xf numFmtId="0" fontId="8" fillId="0" borderId="0" xfId="0" applyFont="1" applyAlignment="1" applyProtection="1">
      <alignment horizontal="center" vertical="center"/>
      <protection hidden="1"/>
    </xf>
    <xf numFmtId="164" fontId="18" fillId="21" borderId="0" xfId="223" applyNumberFormat="1" applyFont="1" applyFill="1" applyAlignment="1" applyProtection="1">
      <alignment horizontal="center" vertical="center"/>
      <protection hidden="1"/>
    </xf>
    <xf numFmtId="0" fontId="4" fillId="20" borderId="0" xfId="0" applyFont="1" applyFill="1" applyAlignment="1" applyProtection="1">
      <alignment horizontal="center" vertical="center" wrapText="1"/>
      <protection hidden="1"/>
    </xf>
    <xf numFmtId="0" fontId="56" fillId="0" borderId="0" xfId="0" applyFont="1" applyAlignment="1" applyProtection="1">
      <alignment horizontal="left" vertical="center" wrapText="1"/>
      <protection hidden="1"/>
    </xf>
    <xf numFmtId="0" fontId="57" fillId="0" borderId="0" xfId="0" applyFont="1" applyAlignment="1" applyProtection="1">
      <alignment horizontal="left" vertical="center" wrapText="1"/>
      <protection hidden="1"/>
    </xf>
    <xf numFmtId="0" fontId="56" fillId="0" borderId="0" xfId="0" applyFont="1" applyAlignment="1" applyProtection="1">
      <alignment vertical="center"/>
      <protection hidden="1"/>
    </xf>
    <xf numFmtId="0" fontId="59" fillId="2" borderId="42" xfId="0" applyFont="1" applyFill="1" applyBorder="1" applyAlignment="1" applyProtection="1">
      <alignment horizontal="center" vertical="center"/>
      <protection locked="0" hidden="1"/>
    </xf>
    <xf numFmtId="0" fontId="59" fillId="2" borderId="10" xfId="3" applyFont="1" applyFill="1" applyBorder="1" applyAlignment="1" applyProtection="1">
      <alignment horizontal="center" vertical="center"/>
      <protection locked="0" hidden="1"/>
    </xf>
    <xf numFmtId="0" fontId="59" fillId="2" borderId="10" xfId="0" applyFont="1" applyFill="1" applyBorder="1" applyAlignment="1" applyProtection="1">
      <alignment horizontal="center" vertical="center"/>
      <protection locked="0" hidden="1"/>
    </xf>
    <xf numFmtId="0" fontId="59" fillId="2" borderId="6" xfId="5" applyFont="1" applyFill="1" applyBorder="1" applyAlignment="1" applyProtection="1">
      <alignment horizontal="center" vertical="center"/>
      <protection locked="0" hidden="1"/>
    </xf>
    <xf numFmtId="0" fontId="60" fillId="4" borderId="7" xfId="4" applyFont="1" applyBorder="1" applyProtection="1">
      <alignment horizontal="center" vertical="center" wrapText="1"/>
      <protection hidden="1"/>
    </xf>
    <xf numFmtId="0" fontId="59" fillId="2" borderId="0" xfId="0" applyFont="1" applyFill="1" applyAlignment="1" applyProtection="1">
      <alignment horizontal="center" vertical="center"/>
      <protection hidden="1"/>
    </xf>
    <xf numFmtId="0" fontId="60" fillId="20" borderId="8" xfId="0" applyFont="1" applyFill="1" applyBorder="1" applyAlignment="1" applyProtection="1">
      <alignment horizontal="center" vertical="center" wrapText="1"/>
      <protection hidden="1"/>
    </xf>
    <xf numFmtId="0" fontId="59" fillId="2" borderId="2" xfId="0" applyFont="1" applyFill="1" applyBorder="1" applyAlignment="1" applyProtection="1">
      <alignment horizontal="center" vertical="center"/>
      <protection locked="0" hidden="1"/>
    </xf>
    <xf numFmtId="0" fontId="59" fillId="2" borderId="3" xfId="0" applyFont="1" applyFill="1" applyBorder="1" applyAlignment="1" applyProtection="1">
      <alignment horizontal="center" vertical="center"/>
      <protection locked="0" hidden="1"/>
    </xf>
    <xf numFmtId="0" fontId="59" fillId="0" borderId="3" xfId="0" applyFont="1" applyBorder="1" applyAlignment="1" applyProtection="1">
      <alignment horizontal="center" vertical="center"/>
      <protection locked="0" hidden="1"/>
    </xf>
    <xf numFmtId="0" fontId="59" fillId="0" borderId="0" xfId="0" applyFont="1" applyAlignment="1" applyProtection="1">
      <alignment horizontal="center" vertical="center"/>
      <protection hidden="1"/>
    </xf>
    <xf numFmtId="0" fontId="59" fillId="0" borderId="6" xfId="5" applyFont="1" applyFill="1" applyBorder="1" applyAlignment="1" applyProtection="1">
      <alignment horizontal="center" vertical="center"/>
      <protection locked="0" hidden="1"/>
    </xf>
    <xf numFmtId="0" fontId="59" fillId="2" borderId="11" xfId="5" applyFont="1" applyFill="1" applyBorder="1" applyAlignment="1" applyProtection="1">
      <alignment horizontal="center" vertical="center"/>
      <protection locked="0" hidden="1"/>
    </xf>
    <xf numFmtId="0" fontId="59" fillId="2" borderId="18" xfId="5" applyFont="1" applyFill="1" applyBorder="1" applyAlignment="1" applyProtection="1">
      <alignment horizontal="center" vertical="center"/>
      <protection locked="0" hidden="1"/>
    </xf>
    <xf numFmtId="0" fontId="59" fillId="2" borderId="14" xfId="5" applyFont="1" applyFill="1" applyBorder="1" applyAlignment="1" applyProtection="1">
      <alignment horizontal="center" vertical="center"/>
      <protection locked="0" hidden="1"/>
    </xf>
    <xf numFmtId="164" fontId="18" fillId="21" borderId="0" xfId="0" applyNumberFormat="1" applyFont="1" applyFill="1" applyAlignment="1" applyProtection="1">
      <alignment horizontal="center" vertical="center"/>
      <protection hidden="1"/>
    </xf>
    <xf numFmtId="0" fontId="7" fillId="0" borderId="0" xfId="0" applyFont="1" applyProtection="1">
      <protection hidden="1"/>
    </xf>
    <xf numFmtId="0" fontId="0" fillId="0" borderId="0" xfId="0" applyAlignment="1" applyProtection="1">
      <alignment horizontal="center" vertical="center"/>
      <protection locked="0" hidden="1"/>
    </xf>
    <xf numFmtId="0" fontId="0" fillId="0" borderId="0" xfId="0" applyAlignment="1" applyProtection="1">
      <alignment vertical="center"/>
      <protection locked="0" hidden="1"/>
    </xf>
    <xf numFmtId="165" fontId="12" fillId="0" borderId="0" xfId="6" applyFont="1" applyProtection="1">
      <protection hidden="1"/>
    </xf>
    <xf numFmtId="165" fontId="12" fillId="0" borderId="0" xfId="6" applyFont="1" applyAlignment="1" applyProtection="1">
      <alignment vertical="top" wrapText="1"/>
      <protection hidden="1"/>
    </xf>
    <xf numFmtId="0" fontId="4" fillId="0" borderId="0" xfId="0" applyFont="1" applyAlignment="1" applyProtection="1">
      <alignment horizontal="center" vertical="center" wrapText="1"/>
      <protection hidden="1"/>
    </xf>
    <xf numFmtId="0" fontId="0" fillId="0" borderId="0" xfId="0" applyProtection="1">
      <protection locked="0" hidden="1"/>
    </xf>
    <xf numFmtId="0" fontId="18"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 fillId="0" borderId="0" xfId="0" applyFont="1" applyAlignment="1" applyProtection="1">
      <alignment vertical="center"/>
      <protection hidden="1"/>
    </xf>
    <xf numFmtId="0" fontId="0" fillId="0" borderId="0" xfId="0" applyProtection="1">
      <protection hidden="1"/>
    </xf>
    <xf numFmtId="0" fontId="31" fillId="0" borderId="0" xfId="0" applyFont="1" applyAlignment="1" applyProtection="1">
      <alignment horizontal="left" vertical="center" wrapText="1"/>
      <protection hidden="1"/>
    </xf>
    <xf numFmtId="0" fontId="4" fillId="4" borderId="0" xfId="0" applyFont="1" applyFill="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3" fillId="0" borderId="0" xfId="0" applyFont="1" applyAlignment="1" applyProtection="1">
      <alignment vertical="center"/>
      <protection hidden="1"/>
    </xf>
    <xf numFmtId="0" fontId="32" fillId="0" borderId="0" xfId="0" applyFont="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4" fillId="4" borderId="0" xfId="0" applyFont="1" applyFill="1" applyAlignment="1" applyProtection="1">
      <alignment horizontal="left" vertical="center" wrapText="1"/>
      <protection hidden="1"/>
    </xf>
    <xf numFmtId="0" fontId="29" fillId="0" borderId="0" xfId="0" applyFont="1" applyAlignment="1" applyProtection="1">
      <alignment horizontal="center" vertical="center"/>
      <protection hidden="1"/>
    </xf>
    <xf numFmtId="0" fontId="29" fillId="2" borderId="0" xfId="0" applyFont="1" applyFill="1" applyAlignment="1" applyProtection="1">
      <alignment horizontal="center" vertical="center"/>
      <protection hidden="1"/>
    </xf>
    <xf numFmtId="0" fontId="13" fillId="4" borderId="0" xfId="0" applyFont="1" applyFill="1" applyAlignment="1" applyProtection="1">
      <alignment horizontal="center" vertical="center"/>
      <protection hidden="1"/>
    </xf>
    <xf numFmtId="0" fontId="4" fillId="4" borderId="7" xfId="4" applyBorder="1" applyAlignment="1" applyProtection="1">
      <alignment horizontal="left" vertical="center" wrapText="1"/>
      <protection hidden="1"/>
    </xf>
    <xf numFmtId="0" fontId="4" fillId="4" borderId="7" xfId="4" applyBorder="1" applyProtection="1">
      <alignment horizontal="center" vertical="center" wrapText="1"/>
      <protection hidden="1"/>
    </xf>
    <xf numFmtId="0" fontId="4" fillId="4" borderId="0" xfId="4" applyProtection="1">
      <alignment horizontal="center" vertical="center" wrapText="1"/>
      <protection hidden="1"/>
    </xf>
    <xf numFmtId="0" fontId="0" fillId="0" borderId="0" xfId="0" applyAlignment="1" applyProtection="1">
      <alignment horizontal="left" vertical="center" wrapText="1"/>
      <protection hidden="1"/>
    </xf>
    <xf numFmtId="164" fontId="21" fillId="0" borderId="0" xfId="0" applyNumberFormat="1"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center" vertical="center"/>
      <protection hidden="1"/>
    </xf>
    <xf numFmtId="0" fontId="0" fillId="2" borderId="0" xfId="0" applyFill="1" applyAlignment="1" applyProtection="1">
      <alignment horizontal="center" vertical="center"/>
      <protection hidden="1"/>
    </xf>
    <xf numFmtId="0" fontId="5" fillId="0" borderId="0" xfId="0" applyFont="1" applyAlignment="1" applyProtection="1">
      <alignment horizontal="left" vertical="center" wrapText="1"/>
      <protection hidden="1"/>
    </xf>
    <xf numFmtId="0" fontId="20" fillId="0" borderId="0" xfId="0" applyFont="1" applyAlignment="1" applyProtection="1">
      <alignment vertical="center"/>
      <protection hidden="1"/>
    </xf>
    <xf numFmtId="0" fontId="29" fillId="0" borderId="0" xfId="0" applyFont="1" applyAlignment="1" applyProtection="1">
      <alignment horizontal="center" vertical="center" wrapText="1"/>
      <protection hidden="1"/>
    </xf>
    <xf numFmtId="0" fontId="7" fillId="0" borderId="0" xfId="0" applyFont="1" applyAlignment="1" applyProtection="1">
      <alignment vertical="center"/>
      <protection hidden="1"/>
    </xf>
    <xf numFmtId="0" fontId="29" fillId="0" borderId="19" xfId="0" applyFont="1" applyBorder="1" applyAlignment="1" applyProtection="1">
      <alignment horizontal="center" vertical="center"/>
      <protection hidden="1"/>
    </xf>
    <xf numFmtId="0" fontId="29" fillId="0" borderId="0" xfId="0" applyFont="1" applyProtection="1">
      <protection hidden="1"/>
    </xf>
    <xf numFmtId="0" fontId="4" fillId="4" borderId="0" xfId="4" applyAlignment="1" applyProtection="1">
      <alignment horizontal="left" vertical="center" wrapText="1"/>
      <protection hidden="1"/>
    </xf>
    <xf numFmtId="0" fontId="4" fillId="0" borderId="0" xfId="4" applyFill="1" applyAlignment="1" applyProtection="1">
      <alignment horizontal="left" vertical="center" wrapText="1"/>
      <protection hidden="1"/>
    </xf>
    <xf numFmtId="0" fontId="21" fillId="4" borderId="0" xfId="0" applyFont="1" applyFill="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4" fillId="4" borderId="0" xfId="0" applyFont="1" applyFill="1" applyAlignment="1" applyProtection="1">
      <alignment horizontal="center" vertical="center" wrapText="1"/>
      <protection locked="0" hidden="1"/>
    </xf>
    <xf numFmtId="0" fontId="6" fillId="0" borderId="41" xfId="0" applyFont="1" applyBorder="1" applyAlignment="1" applyProtection="1">
      <alignment horizontal="center" vertical="center" wrapText="1"/>
      <protection hidden="1"/>
    </xf>
    <xf numFmtId="0" fontId="6" fillId="0" borderId="0" xfId="0" applyFont="1" applyAlignment="1" applyProtection="1">
      <alignment wrapText="1"/>
      <protection locked="0" hidden="1"/>
    </xf>
    <xf numFmtId="0" fontId="6" fillId="0" borderId="0" xfId="0" applyFont="1" applyAlignment="1" applyProtection="1">
      <alignment horizontal="left"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wrapText="1"/>
      <protection hidden="1"/>
    </xf>
    <xf numFmtId="0" fontId="6" fillId="0" borderId="41" xfId="0" applyFont="1" applyBorder="1" applyAlignment="1" applyProtection="1">
      <alignment horizontal="center" vertical="center" wrapText="1"/>
      <protection locked="0" hidden="1"/>
    </xf>
    <xf numFmtId="0" fontId="6" fillId="0" borderId="41" xfId="0" applyFont="1" applyBorder="1" applyAlignment="1" applyProtection="1">
      <alignment vertical="center" wrapText="1"/>
      <protection hidden="1"/>
    </xf>
    <xf numFmtId="0" fontId="12" fillId="0" borderId="41" xfId="0" applyFont="1" applyBorder="1" applyAlignment="1" applyProtection="1">
      <alignment horizontal="center" vertical="center" wrapText="1"/>
      <protection hidden="1"/>
    </xf>
    <xf numFmtId="0" fontId="12" fillId="4" borderId="41" xfId="0" applyFont="1" applyFill="1" applyBorder="1" applyAlignment="1" applyProtection="1">
      <alignment horizontal="center" vertical="center" wrapText="1"/>
      <protection hidden="1"/>
    </xf>
    <xf numFmtId="0" fontId="6" fillId="4" borderId="41" xfId="0" applyFont="1" applyFill="1" applyBorder="1" applyAlignment="1" applyProtection="1">
      <alignment horizontal="center" vertical="center" wrapText="1"/>
      <protection hidden="1"/>
    </xf>
    <xf numFmtId="0" fontId="12" fillId="0" borderId="24" xfId="0" applyFont="1" applyBorder="1" applyAlignment="1" applyProtection="1">
      <alignment horizontal="center" vertical="center" wrapText="1"/>
      <protection hidden="1"/>
    </xf>
    <xf numFmtId="1" fontId="12" fillId="0" borderId="21" xfId="0" applyNumberFormat="1" applyFont="1" applyBorder="1" applyAlignment="1" applyProtection="1">
      <alignment horizontal="center" vertical="center" wrapText="1"/>
      <protection hidden="1"/>
    </xf>
    <xf numFmtId="0" fontId="8" fillId="0" borderId="41" xfId="0" applyFont="1" applyBorder="1" applyAlignment="1" applyProtection="1">
      <alignment horizontal="center" vertical="center" wrapText="1"/>
      <protection hidden="1"/>
    </xf>
    <xf numFmtId="0" fontId="22" fillId="0" borderId="0" xfId="0" applyFont="1" applyAlignment="1" applyProtection="1">
      <alignment vertical="center"/>
      <protection hidden="1"/>
    </xf>
    <xf numFmtId="0" fontId="8" fillId="0" borderId="0" xfId="0" applyFont="1" applyAlignment="1" applyProtection="1">
      <alignment horizontal="center" vertical="center" wrapText="1"/>
      <protection hidden="1"/>
    </xf>
    <xf numFmtId="0" fontId="5" fillId="20" borderId="8" xfId="0" applyFont="1" applyFill="1" applyBorder="1" applyAlignment="1" applyProtection="1">
      <alignment horizontal="left" vertical="center" wrapText="1"/>
      <protection hidden="1"/>
    </xf>
    <xf numFmtId="0" fontId="4" fillId="20" borderId="0" xfId="0" applyFont="1" applyFill="1" applyAlignment="1" applyProtection="1">
      <alignment horizontal="left" vertical="center" wrapText="1"/>
      <protection hidden="1"/>
    </xf>
    <xf numFmtId="165" fontId="6" fillId="2" borderId="0" xfId="6" applyFont="1" applyFill="1" applyAlignment="1" applyProtection="1">
      <alignment vertical="top" wrapText="1"/>
      <protection hidden="1"/>
    </xf>
    <xf numFmtId="0" fontId="58" fillId="20" borderId="0" xfId="0" applyFont="1" applyFill="1" applyAlignment="1" applyProtection="1">
      <alignment vertical="center" wrapText="1"/>
      <protection hidden="1"/>
    </xf>
    <xf numFmtId="0" fontId="65" fillId="21" borderId="5" xfId="2" applyFont="1" applyAlignment="1" applyProtection="1">
      <alignment vertical="center" wrapText="1"/>
      <protection hidden="1"/>
    </xf>
    <xf numFmtId="1" fontId="2" fillId="2" borderId="12" xfId="1" applyNumberFormat="1" applyFont="1" applyFill="1" applyBorder="1" applyAlignment="1" applyProtection="1">
      <alignment horizontal="left" vertical="center" wrapText="1"/>
      <protection locked="0" hidden="1"/>
    </xf>
    <xf numFmtId="165" fontId="67" fillId="2" borderId="0" xfId="1" applyFont="1" applyFill="1" applyAlignment="1" applyProtection="1">
      <alignment vertical="top"/>
      <protection hidden="1"/>
    </xf>
    <xf numFmtId="1" fontId="6" fillId="2" borderId="0" xfId="1" applyNumberFormat="1" applyFont="1" applyFill="1" applyAlignment="1" applyProtection="1">
      <alignment horizontal="left" vertical="top" wrapText="1"/>
      <protection hidden="1"/>
    </xf>
    <xf numFmtId="1" fontId="2" fillId="2" borderId="12" xfId="224" applyNumberFormat="1" applyFont="1" applyFill="1" applyBorder="1" applyAlignment="1" applyProtection="1">
      <alignment horizontal="left" vertical="center" wrapText="1"/>
      <protection locked="0" hidden="1"/>
    </xf>
    <xf numFmtId="1" fontId="58" fillId="20" borderId="0" xfId="224" applyNumberFormat="1" applyFont="1" applyFill="1" applyAlignment="1" applyProtection="1">
      <alignment horizontal="left" vertical="center" wrapText="1"/>
      <protection hidden="1"/>
    </xf>
    <xf numFmtId="0" fontId="65" fillId="0" borderId="5" xfId="2" applyFont="1" applyFill="1" applyAlignment="1" applyProtection="1">
      <alignment vertical="center" wrapText="1"/>
      <protection hidden="1"/>
    </xf>
    <xf numFmtId="1" fontId="6" fillId="2" borderId="4" xfId="1" applyNumberFormat="1" applyFont="1" applyFill="1" applyBorder="1" applyAlignment="1" applyProtection="1">
      <alignment horizontal="left" vertical="center" wrapText="1"/>
      <protection hidden="1"/>
    </xf>
    <xf numFmtId="1" fontId="6" fillId="0" borderId="0" xfId="1" applyNumberFormat="1" applyFont="1" applyAlignment="1" applyProtection="1">
      <alignment horizontal="left" vertical="top" wrapText="1"/>
      <protection hidden="1"/>
    </xf>
    <xf numFmtId="0" fontId="10" fillId="2" borderId="0" xfId="9" applyFont="1" applyFill="1" applyAlignment="1" applyProtection="1">
      <alignment horizontal="justify" vertical="top" wrapText="1"/>
      <protection hidden="1"/>
    </xf>
    <xf numFmtId="0" fontId="10" fillId="0" borderId="0" xfId="0" applyFont="1" applyProtection="1">
      <protection locked="0" hidden="1"/>
    </xf>
    <xf numFmtId="0" fontId="10"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4" borderId="0" xfId="4" applyProtection="1">
      <alignment horizontal="center" vertical="center" wrapText="1"/>
      <protection locked="0" hidden="1"/>
    </xf>
    <xf numFmtId="0" fontId="29" fillId="2" borderId="0" xfId="0" applyFont="1" applyFill="1" applyAlignment="1" applyProtection="1">
      <alignment horizontal="center" vertical="center" wrapText="1"/>
      <protection hidden="1"/>
    </xf>
    <xf numFmtId="1" fontId="2" fillId="27" borderId="12" xfId="1" applyNumberFormat="1" applyFont="1" applyFill="1" applyBorder="1" applyAlignment="1" applyProtection="1">
      <alignment horizontal="left" vertical="center" wrapText="1"/>
      <protection locked="0" hidden="1"/>
    </xf>
    <xf numFmtId="0" fontId="0" fillId="21" borderId="12" xfId="2" applyFont="1" applyBorder="1" applyAlignment="1" applyProtection="1">
      <alignment horizontal="center" vertical="center" wrapText="1"/>
      <protection hidden="1"/>
    </xf>
    <xf numFmtId="0" fontId="0" fillId="0" borderId="0" xfId="0" applyAlignment="1" applyProtection="1">
      <alignment vertical="center"/>
      <protection hidden="1"/>
    </xf>
    <xf numFmtId="0" fontId="0" fillId="21" borderId="15" xfId="2" applyFont="1" applyBorder="1" applyAlignment="1" applyProtection="1">
      <alignment horizontal="left" vertical="center" wrapText="1"/>
      <protection hidden="1"/>
    </xf>
    <xf numFmtId="0" fontId="59" fillId="2" borderId="6" xfId="5" applyFont="1" applyFill="1" applyBorder="1" applyAlignment="1" applyProtection="1">
      <alignment horizontal="center" vertical="center"/>
      <protection hidden="1"/>
    </xf>
    <xf numFmtId="0" fontId="4" fillId="0" borderId="0" xfId="0" applyFont="1" applyAlignment="1" applyProtection="1">
      <alignment horizontal="left" vertical="center" wrapText="1"/>
      <protection hidden="1"/>
    </xf>
    <xf numFmtId="0" fontId="0" fillId="2" borderId="0" xfId="0" applyFill="1" applyAlignment="1" applyProtection="1">
      <alignment horizontal="left" vertical="center"/>
      <protection hidden="1"/>
    </xf>
    <xf numFmtId="0" fontId="4" fillId="0" borderId="0" xfId="0" applyFont="1" applyAlignment="1" applyProtection="1">
      <alignment vertical="center" wrapText="1"/>
      <protection hidden="1"/>
    </xf>
    <xf numFmtId="0" fontId="0" fillId="0" borderId="17" xfId="2" applyFont="1" applyFill="1" applyBorder="1" applyAlignment="1" applyProtection="1">
      <alignment vertical="center"/>
      <protection hidden="1"/>
    </xf>
    <xf numFmtId="0" fontId="0" fillId="0" borderId="0" xfId="2" applyFont="1" applyFill="1" applyBorder="1" applyAlignment="1" applyProtection="1">
      <alignment vertical="center"/>
      <protection hidden="1"/>
    </xf>
    <xf numFmtId="0" fontId="2" fillId="2" borderId="0" xfId="0" applyFont="1" applyFill="1" applyAlignment="1" applyProtection="1">
      <alignment horizontal="left" vertical="center"/>
      <protection hidden="1"/>
    </xf>
    <xf numFmtId="0" fontId="5" fillId="20" borderId="0" xfId="0" applyFont="1" applyFill="1" applyAlignment="1" applyProtection="1">
      <alignment horizontal="left" vertical="center" wrapText="1"/>
      <protection hidden="1"/>
    </xf>
    <xf numFmtId="0" fontId="0" fillId="28" borderId="5" xfId="2" applyFont="1" applyFill="1" applyAlignment="1" applyProtection="1">
      <alignment horizontal="center" vertical="center"/>
      <protection locked="0" hidden="1"/>
    </xf>
    <xf numFmtId="0" fontId="18" fillId="28" borderId="36" xfId="2" applyFont="1" applyFill="1" applyBorder="1" applyAlignment="1" applyProtection="1">
      <alignment horizontal="left" vertical="center" wrapText="1"/>
      <protection hidden="1"/>
    </xf>
    <xf numFmtId="0" fontId="0" fillId="28" borderId="5" xfId="2" applyFont="1" applyFill="1" applyAlignment="1" applyProtection="1">
      <alignment horizontal="left" vertical="center" wrapText="1"/>
      <protection hidden="1"/>
    </xf>
    <xf numFmtId="1" fontId="0" fillId="28" borderId="8" xfId="2" applyNumberFormat="1" applyFont="1" applyFill="1" applyBorder="1" applyAlignment="1" applyProtection="1">
      <alignment horizontal="center" vertical="center"/>
      <protection hidden="1"/>
    </xf>
    <xf numFmtId="0" fontId="0" fillId="28" borderId="5" xfId="2" applyFont="1" applyFill="1" applyAlignment="1" applyProtection="1">
      <alignment horizontal="center" vertical="center"/>
      <protection hidden="1"/>
    </xf>
    <xf numFmtId="0" fontId="0" fillId="28" borderId="8" xfId="2" applyFont="1" applyFill="1" applyBorder="1" applyAlignment="1" applyProtection="1">
      <alignment horizontal="left" vertical="center" wrapText="1"/>
      <protection hidden="1"/>
    </xf>
    <xf numFmtId="164" fontId="0" fillId="28" borderId="8" xfId="2" applyNumberFormat="1" applyFont="1" applyFill="1" applyBorder="1" applyAlignment="1" applyProtection="1">
      <alignment horizontal="center" vertical="center"/>
      <protection hidden="1"/>
    </xf>
    <xf numFmtId="0" fontId="0" fillId="28" borderId="8" xfId="2" applyFont="1" applyFill="1" applyBorder="1" applyAlignment="1" applyProtection="1">
      <alignment horizontal="center" vertical="center" wrapText="1"/>
      <protection hidden="1"/>
    </xf>
    <xf numFmtId="164" fontId="9" fillId="28" borderId="5" xfId="2" applyNumberFormat="1" applyFill="1" applyAlignment="1" applyProtection="1">
      <alignment horizontal="center" vertical="center"/>
      <protection hidden="1"/>
    </xf>
    <xf numFmtId="0" fontId="9" fillId="28" borderId="5" xfId="2" applyFill="1" applyAlignment="1" applyProtection="1">
      <alignment horizontal="left" vertical="center" wrapText="1"/>
      <protection hidden="1"/>
    </xf>
    <xf numFmtId="0" fontId="9" fillId="28" borderId="5" xfId="2" applyFill="1" applyAlignment="1" applyProtection="1">
      <alignment horizontal="center" vertical="center"/>
      <protection hidden="1"/>
    </xf>
    <xf numFmtId="0" fontId="18" fillId="28" borderId="36" xfId="2" applyFont="1" applyFill="1" applyBorder="1" applyAlignment="1" applyProtection="1">
      <alignment vertical="center" wrapText="1"/>
      <protection hidden="1"/>
    </xf>
    <xf numFmtId="0" fontId="0" fillId="28" borderId="5" xfId="2" applyFont="1" applyFill="1" applyAlignment="1" applyProtection="1">
      <alignment vertical="center" wrapText="1"/>
      <protection hidden="1"/>
    </xf>
    <xf numFmtId="1" fontId="0" fillId="28" borderId="5" xfId="2" applyNumberFormat="1" applyFont="1" applyFill="1" applyAlignment="1" applyProtection="1">
      <alignment horizontal="center" vertical="center"/>
      <protection hidden="1"/>
    </xf>
    <xf numFmtId="164" fontId="0" fillId="28" borderId="5" xfId="2" applyNumberFormat="1" applyFont="1" applyFill="1" applyAlignment="1" applyProtection="1">
      <alignment horizontal="center" vertical="center"/>
      <protection hidden="1"/>
    </xf>
    <xf numFmtId="0" fontId="0" fillId="28" borderId="5" xfId="2" applyFont="1" applyFill="1" applyAlignment="1" applyProtection="1">
      <alignment horizontal="center" vertical="center" wrapText="1"/>
      <protection hidden="1"/>
    </xf>
    <xf numFmtId="0" fontId="0" fillId="28" borderId="12" xfId="2" applyFont="1" applyFill="1" applyBorder="1" applyAlignment="1" applyProtection="1">
      <alignment horizontal="center" vertical="center"/>
      <protection hidden="1"/>
    </xf>
    <xf numFmtId="164" fontId="0" fillId="28" borderId="7" xfId="2" applyNumberFormat="1" applyFont="1" applyFill="1" applyBorder="1" applyAlignment="1" applyProtection="1">
      <alignment horizontal="center" vertical="center"/>
      <protection hidden="1"/>
    </xf>
    <xf numFmtId="0" fontId="0" fillId="28" borderId="7" xfId="2" applyFont="1" applyFill="1" applyBorder="1" applyAlignment="1" applyProtection="1">
      <alignment horizontal="left" vertical="center"/>
      <protection hidden="1"/>
    </xf>
    <xf numFmtId="0" fontId="0" fillId="28" borderId="38" xfId="2" applyFont="1" applyFill="1" applyBorder="1" applyAlignment="1" applyProtection="1">
      <alignment horizontal="center" vertical="center" wrapText="1"/>
      <protection hidden="1"/>
    </xf>
    <xf numFmtId="0" fontId="4" fillId="4" borderId="0" xfId="4">
      <alignment horizontal="center" vertical="center" wrapText="1"/>
      <protection locked="0"/>
    </xf>
    <xf numFmtId="0" fontId="0" fillId="22" borderId="0" xfId="0" applyFill="1" applyProtection="1">
      <protection hidden="1"/>
    </xf>
    <xf numFmtId="0" fontId="55" fillId="22" borderId="0" xfId="0" applyFont="1" applyFill="1" applyProtection="1">
      <protection hidden="1"/>
    </xf>
    <xf numFmtId="0" fontId="18" fillId="28" borderId="35" xfId="2" applyFont="1" applyFill="1" applyBorder="1" applyAlignment="1" applyProtection="1">
      <alignment horizontal="left" vertical="center" wrapText="1"/>
      <protection hidden="1"/>
    </xf>
    <xf numFmtId="0" fontId="18" fillId="28" borderId="37" xfId="2" applyFont="1" applyFill="1" applyBorder="1" applyAlignment="1" applyProtection="1">
      <alignment horizontal="left" vertical="center" wrapText="1"/>
      <protection hidden="1"/>
    </xf>
    <xf numFmtId="0" fontId="0" fillId="28" borderId="7" xfId="2" applyFont="1" applyFill="1" applyBorder="1" applyAlignment="1" applyProtection="1">
      <alignment horizontal="left" vertical="center" wrapText="1"/>
      <protection hidden="1"/>
    </xf>
    <xf numFmtId="0" fontId="10" fillId="2" borderId="0" xfId="6" applyNumberFormat="1" applyFont="1" applyFill="1" applyAlignment="1" applyProtection="1">
      <alignment vertical="top" wrapText="1"/>
      <protection hidden="1"/>
    </xf>
    <xf numFmtId="0" fontId="0" fillId="28" borderId="12" xfId="2" applyFont="1" applyFill="1" applyBorder="1" applyAlignment="1" applyProtection="1">
      <alignment horizontal="center" vertical="center" wrapText="1"/>
      <protection locked="0" hidden="1"/>
    </xf>
    <xf numFmtId="0" fontId="0" fillId="28" borderId="6" xfId="2" applyFont="1" applyFill="1" applyBorder="1" applyAlignment="1" applyProtection="1">
      <alignment horizontal="left" vertical="center" wrapText="1"/>
      <protection locked="0" hidden="1"/>
    </xf>
    <xf numFmtId="0" fontId="0" fillId="28" borderId="15" xfId="2" applyFont="1" applyFill="1" applyBorder="1" applyAlignment="1" applyProtection="1">
      <alignment horizontal="left" vertical="center" wrapText="1"/>
      <protection locked="0" hidden="1"/>
    </xf>
    <xf numFmtId="0" fontId="68" fillId="28" borderId="41" xfId="238" applyFill="1" applyBorder="1" applyProtection="1">
      <protection hidden="1"/>
    </xf>
    <xf numFmtId="0" fontId="9" fillId="28" borderId="5" xfId="2" applyFill="1" applyAlignment="1" applyProtection="1">
      <alignment horizontal="left" vertical="center"/>
      <protection hidden="1"/>
    </xf>
    <xf numFmtId="0" fontId="0" fillId="28" borderId="5" xfId="2" applyFont="1" applyFill="1" applyAlignment="1" applyProtection="1">
      <alignment horizontal="left" vertical="center"/>
      <protection hidden="1"/>
    </xf>
    <xf numFmtId="1" fontId="0" fillId="28" borderId="7" xfId="2" applyNumberFormat="1" applyFont="1" applyFill="1" applyBorder="1" applyAlignment="1" applyProtection="1">
      <alignment horizontal="center" vertical="center"/>
      <protection hidden="1"/>
    </xf>
    <xf numFmtId="0" fontId="0" fillId="28" borderId="7" xfId="2" applyFont="1" applyFill="1" applyBorder="1" applyAlignment="1" applyProtection="1">
      <alignment horizontal="center" vertical="center"/>
      <protection hidden="1"/>
    </xf>
    <xf numFmtId="0" fontId="68" fillId="28" borderId="40" xfId="238" applyFill="1" applyBorder="1" applyProtection="1">
      <protection hidden="1"/>
    </xf>
    <xf numFmtId="164" fontId="0" fillId="28" borderId="5" xfId="2" applyNumberFormat="1" applyFont="1" applyFill="1" applyAlignment="1" applyProtection="1">
      <alignment horizontal="left" vertical="center"/>
      <protection hidden="1"/>
    </xf>
    <xf numFmtId="0" fontId="0" fillId="28" borderId="5" xfId="2" applyFont="1" applyFill="1" applyAlignment="1" applyProtection="1">
      <alignment horizontal="left" vertical="center"/>
      <protection locked="0" hidden="1"/>
    </xf>
    <xf numFmtId="0" fontId="68" fillId="28" borderId="41" xfId="238" applyFill="1" applyBorder="1" applyAlignment="1" applyProtection="1">
      <alignment vertical="center"/>
      <protection hidden="1"/>
    </xf>
    <xf numFmtId="0" fontId="9" fillId="28" borderId="5" xfId="2" applyFill="1" applyAlignment="1" applyProtection="1">
      <alignment horizontal="center" vertical="center" wrapText="1"/>
      <protection hidden="1"/>
    </xf>
    <xf numFmtId="0" fontId="9" fillId="28" borderId="8" xfId="2" applyFill="1" applyBorder="1" applyAlignment="1" applyProtection="1">
      <alignment horizontal="left" vertical="center" wrapText="1"/>
      <protection hidden="1"/>
    </xf>
    <xf numFmtId="0" fontId="18" fillId="28" borderId="36" xfId="2" applyFont="1" applyFill="1" applyBorder="1" applyAlignment="1" applyProtection="1">
      <alignment horizontal="left" vertical="center"/>
      <protection hidden="1"/>
    </xf>
    <xf numFmtId="1" fontId="9" fillId="28" borderId="5" xfId="2" applyNumberFormat="1" applyFill="1" applyAlignment="1" applyProtection="1">
      <alignment horizontal="center" vertical="center"/>
      <protection hidden="1"/>
    </xf>
    <xf numFmtId="0" fontId="0" fillId="28" borderId="0" xfId="0" applyFill="1" applyProtection="1">
      <protection locked="0" hidden="1"/>
    </xf>
    <xf numFmtId="0" fontId="18" fillId="28" borderId="37" xfId="2" applyFont="1" applyFill="1" applyBorder="1" applyAlignment="1" applyProtection="1">
      <alignment horizontal="left" vertical="center"/>
      <protection hidden="1"/>
    </xf>
    <xf numFmtId="1" fontId="9" fillId="28" borderId="7" xfId="2" applyNumberFormat="1" applyFill="1" applyBorder="1" applyAlignment="1" applyProtection="1">
      <alignment horizontal="center" vertical="center"/>
      <protection hidden="1"/>
    </xf>
    <xf numFmtId="0" fontId="9" fillId="28" borderId="7" xfId="2" applyFill="1" applyBorder="1" applyAlignment="1" applyProtection="1">
      <alignment horizontal="left" vertical="center"/>
      <protection hidden="1"/>
    </xf>
    <xf numFmtId="0" fontId="0" fillId="28" borderId="8" xfId="2" applyFont="1" applyFill="1" applyBorder="1" applyAlignment="1" applyProtection="1">
      <alignment horizontal="left" vertical="top" wrapText="1"/>
      <protection hidden="1"/>
    </xf>
    <xf numFmtId="0" fontId="0" fillId="28" borderId="8" xfId="2" applyFont="1" applyFill="1" applyBorder="1" applyAlignment="1" applyProtection="1">
      <alignment horizontal="center" vertical="center"/>
      <protection hidden="1"/>
    </xf>
    <xf numFmtId="0" fontId="0" fillId="28" borderId="5" xfId="2" applyFont="1" applyFill="1" applyAlignment="1" applyProtection="1">
      <alignment horizontal="left" vertical="top" wrapText="1"/>
      <protection hidden="1"/>
    </xf>
    <xf numFmtId="0" fontId="0" fillId="28" borderId="7" xfId="2" applyFont="1" applyFill="1" applyBorder="1" applyAlignment="1" applyProtection="1">
      <alignment horizontal="left" vertical="top" wrapText="1"/>
      <protection hidden="1"/>
    </xf>
    <xf numFmtId="0" fontId="9" fillId="28" borderId="7" xfId="2" applyFill="1" applyBorder="1" applyAlignment="1" applyProtection="1">
      <alignment horizontal="left" vertical="center" wrapText="1"/>
      <protection hidden="1"/>
    </xf>
    <xf numFmtId="0" fontId="70" fillId="28" borderId="5" xfId="5" applyFont="1" applyFill="1" applyAlignment="1" applyProtection="1">
      <alignment horizontal="center" vertical="center"/>
      <protection hidden="1"/>
    </xf>
    <xf numFmtId="0" fontId="70" fillId="28" borderId="8" xfId="5" applyFont="1" applyFill="1" applyBorder="1" applyAlignment="1" applyProtection="1">
      <alignment horizontal="left" vertical="center"/>
      <protection hidden="1"/>
    </xf>
    <xf numFmtId="0" fontId="70" fillId="28" borderId="9" xfId="5" applyFont="1" applyFill="1" applyBorder="1" applyAlignment="1" applyProtection="1">
      <alignment horizontal="center" vertical="center"/>
      <protection hidden="1"/>
    </xf>
    <xf numFmtId="0" fontId="70" fillId="28" borderId="5" xfId="5" applyFont="1" applyFill="1" applyAlignment="1" applyProtection="1">
      <alignment horizontal="left" vertical="center"/>
      <protection hidden="1"/>
    </xf>
    <xf numFmtId="0" fontId="70" fillId="28" borderId="12" xfId="5" applyFont="1" applyFill="1" applyBorder="1" applyAlignment="1" applyProtection="1">
      <alignment horizontal="center" vertical="center"/>
      <protection hidden="1"/>
    </xf>
    <xf numFmtId="0" fontId="4" fillId="20" borderId="8" xfId="0" applyFont="1" applyFill="1" applyBorder="1" applyAlignment="1">
      <alignment horizontal="left" vertical="center" wrapText="1"/>
    </xf>
    <xf numFmtId="0" fontId="0" fillId="0" borderId="16" xfId="0" applyBorder="1" applyAlignment="1" applyProtection="1">
      <alignment vertical="center" wrapText="1"/>
      <protection locked="0" hidden="1"/>
    </xf>
    <xf numFmtId="165" fontId="1" fillId="0" borderId="0" xfId="192" applyFont="1" applyAlignment="1" applyProtection="1">
      <alignment horizontal="left" vertical="center"/>
      <protection hidden="1"/>
    </xf>
    <xf numFmtId="165" fontId="1" fillId="0" borderId="0" xfId="192" applyFont="1" applyProtection="1">
      <protection hidden="1"/>
    </xf>
    <xf numFmtId="0" fontId="58" fillId="22" borderId="41" xfId="222" applyFont="1" applyFill="1" applyBorder="1" applyAlignment="1" applyProtection="1">
      <alignment horizontal="center" vertical="center" wrapText="1"/>
      <protection hidden="1"/>
    </xf>
    <xf numFmtId="14" fontId="66" fillId="2" borderId="41" xfId="222" applyNumberFormat="1" applyFont="1" applyFill="1" applyBorder="1" applyAlignment="1" applyProtection="1">
      <alignment horizontal="center" vertical="center" wrapText="1"/>
      <protection hidden="1"/>
    </xf>
    <xf numFmtId="165" fontId="24" fillId="0" borderId="0" xfId="192" applyProtection="1">
      <protection hidden="1"/>
    </xf>
    <xf numFmtId="1" fontId="4" fillId="4" borderId="7" xfId="4" applyNumberFormat="1" applyBorder="1" applyProtection="1">
      <alignment horizontal="center" vertical="center" wrapText="1"/>
      <protection hidden="1"/>
    </xf>
    <xf numFmtId="0" fontId="0" fillId="28" borderId="6" xfId="2" applyFont="1" applyFill="1" applyBorder="1" applyAlignment="1" applyProtection="1">
      <alignment horizontal="left" vertical="center" wrapText="1"/>
      <protection locked="0"/>
    </xf>
    <xf numFmtId="0" fontId="0" fillId="28" borderId="15" xfId="2" applyFont="1" applyFill="1" applyBorder="1" applyAlignment="1" applyProtection="1">
      <alignment horizontal="left" vertical="center" wrapText="1"/>
      <protection locked="0"/>
    </xf>
    <xf numFmtId="0" fontId="0" fillId="28" borderId="0" xfId="2" applyFont="1" applyFill="1" applyBorder="1" applyAlignment="1" applyProtection="1">
      <alignment horizontal="left" vertical="center" wrapText="1"/>
      <protection locked="0"/>
    </xf>
    <xf numFmtId="0" fontId="13" fillId="4" borderId="0" xfId="4" applyFont="1">
      <alignment horizontal="center" vertical="center" wrapText="1"/>
      <protection locked="0"/>
    </xf>
    <xf numFmtId="0" fontId="59" fillId="2" borderId="45" xfId="3" applyFont="1" applyFill="1" applyBorder="1" applyAlignment="1" applyProtection="1">
      <alignment horizontal="center" vertical="center"/>
      <protection locked="0" hidden="1"/>
    </xf>
    <xf numFmtId="0" fontId="0" fillId="0" borderId="41" xfId="0" applyBorder="1" applyAlignment="1" applyProtection="1">
      <alignment vertical="center" wrapText="1"/>
      <protection locked="0" hidden="1"/>
    </xf>
    <xf numFmtId="0" fontId="10" fillId="0" borderId="41" xfId="0" applyFont="1" applyBorder="1" applyAlignment="1" applyProtection="1">
      <alignment vertical="center" wrapText="1"/>
      <protection locked="0" hidden="1"/>
    </xf>
    <xf numFmtId="0" fontId="0" fillId="0" borderId="0" xfId="0" applyAlignment="1" applyProtection="1">
      <alignment horizontal="center"/>
      <protection locked="0" hidden="1"/>
    </xf>
    <xf numFmtId="0" fontId="33" fillId="8" borderId="9" xfId="21" applyNumberFormat="1" applyBorder="1" applyAlignment="1" applyProtection="1">
      <alignment horizontal="center" vertical="center"/>
      <protection hidden="1"/>
    </xf>
    <xf numFmtId="0" fontId="0" fillId="4" borderId="0" xfId="0" applyFill="1" applyProtection="1">
      <protection locked="0" hidden="1"/>
    </xf>
    <xf numFmtId="0" fontId="0" fillId="4" borderId="0" xfId="0" applyFill="1" applyAlignment="1" applyProtection="1">
      <alignment horizontal="left" vertical="center"/>
      <protection hidden="1"/>
    </xf>
    <xf numFmtId="0" fontId="0" fillId="4" borderId="0" xfId="0" applyFill="1" applyAlignment="1" applyProtection="1">
      <alignment horizontal="center" vertical="center"/>
      <protection hidden="1"/>
    </xf>
    <xf numFmtId="0" fontId="0" fillId="4" borderId="0" xfId="0" applyFill="1" applyProtection="1">
      <protection hidden="1"/>
    </xf>
    <xf numFmtId="0" fontId="4" fillId="30" borderId="0" xfId="4" applyFill="1">
      <alignment horizontal="center" vertical="center" wrapText="1"/>
      <protection locked="0"/>
    </xf>
    <xf numFmtId="0" fontId="13" fillId="30" borderId="0" xfId="4" applyFont="1" applyFill="1">
      <alignment horizontal="center" vertical="center" wrapText="1"/>
      <protection locked="0"/>
    </xf>
    <xf numFmtId="0" fontId="68" fillId="31" borderId="41" xfId="238" applyFill="1" applyBorder="1" applyProtection="1">
      <protection hidden="1"/>
    </xf>
    <xf numFmtId="0" fontId="68" fillId="31" borderId="40" xfId="238" applyFill="1" applyBorder="1" applyProtection="1">
      <protection hidden="1"/>
    </xf>
    <xf numFmtId="0" fontId="0" fillId="20" borderId="0" xfId="0" applyFill="1" applyProtection="1">
      <protection hidden="1"/>
    </xf>
    <xf numFmtId="0" fontId="68" fillId="31" borderId="0" xfId="238" applyFill="1" applyBorder="1" applyProtection="1">
      <protection hidden="1"/>
    </xf>
    <xf numFmtId="0" fontId="68" fillId="28" borderId="0" xfId="238" applyFill="1" applyBorder="1" applyProtection="1">
      <protection hidden="1"/>
    </xf>
    <xf numFmtId="0" fontId="74" fillId="0" borderId="0" xfId="0" applyFont="1" applyAlignment="1" applyProtection="1">
      <alignment horizontal="center" wrapText="1"/>
      <protection hidden="1"/>
    </xf>
    <xf numFmtId="0" fontId="0" fillId="28" borderId="40" xfId="0" applyFill="1" applyBorder="1" applyAlignment="1" applyProtection="1">
      <alignment horizontal="center" vertical="center"/>
      <protection hidden="1"/>
    </xf>
    <xf numFmtId="0" fontId="0" fillId="28" borderId="43" xfId="0" applyFill="1" applyBorder="1" applyAlignment="1" applyProtection="1">
      <alignment horizontal="center" vertical="center"/>
      <protection hidden="1"/>
    </xf>
    <xf numFmtId="0" fontId="0" fillId="28" borderId="50" xfId="0" applyFill="1" applyBorder="1" applyAlignment="1" applyProtection="1">
      <alignment horizontal="center" vertical="center"/>
      <protection hidden="1"/>
    </xf>
    <xf numFmtId="1" fontId="18" fillId="21" borderId="0" xfId="0" applyNumberFormat="1" applyFont="1" applyFill="1" applyAlignment="1" applyProtection="1">
      <alignment horizontal="center" vertical="center"/>
      <protection hidden="1"/>
    </xf>
    <xf numFmtId="0" fontId="0" fillId="0" borderId="0" xfId="0" applyAlignment="1" applyProtection="1">
      <alignment horizontal="right" vertical="center"/>
      <protection locked="0" hidden="1"/>
    </xf>
    <xf numFmtId="0" fontId="0" fillId="28" borderId="5" xfId="2" applyFont="1" applyFill="1" applyAlignment="1" applyProtection="1">
      <alignment horizontal="left" vertical="top"/>
      <protection locked="0"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5" fillId="20" borderId="8" xfId="0" applyFont="1" applyFill="1" applyBorder="1" applyAlignment="1" applyProtection="1">
      <alignment horizontal="left" vertical="center" wrapText="1"/>
      <protection hidden="1"/>
    </xf>
    <xf numFmtId="0" fontId="18" fillId="28" borderId="36" xfId="2" applyFont="1" applyFill="1" applyBorder="1" applyAlignment="1" applyProtection="1">
      <alignment horizontal="left" vertical="center" wrapText="1"/>
      <protection hidden="1"/>
    </xf>
    <xf numFmtId="0" fontId="0" fillId="28" borderId="7" xfId="2" applyFont="1" applyFill="1" applyBorder="1" applyAlignment="1" applyProtection="1">
      <alignment horizontal="left" vertical="center" wrapText="1"/>
      <protection hidden="1"/>
    </xf>
    <xf numFmtId="0" fontId="0" fillId="28" borderId="8" xfId="2" applyFont="1" applyFill="1" applyBorder="1" applyAlignment="1" applyProtection="1">
      <alignment horizontal="left" vertical="center" wrapText="1"/>
      <protection hidden="1"/>
    </xf>
    <xf numFmtId="0" fontId="4" fillId="20" borderId="0" xfId="0" applyFont="1" applyFill="1" applyAlignment="1" applyProtection="1">
      <alignment horizontal="left" vertical="center" wrapText="1"/>
      <protection hidden="1"/>
    </xf>
    <xf numFmtId="0" fontId="29" fillId="2" borderId="0" xfId="0" applyFont="1" applyFill="1" applyAlignment="1" applyProtection="1">
      <alignment horizontal="center" vertical="center" wrapText="1"/>
      <protection hidden="1"/>
    </xf>
    <xf numFmtId="0" fontId="18" fillId="28" borderId="37" xfId="2" applyFont="1" applyFill="1" applyBorder="1" applyAlignment="1" applyProtection="1">
      <alignment horizontal="left" vertical="center" wrapText="1"/>
      <protection hidden="1"/>
    </xf>
    <xf numFmtId="0" fontId="9" fillId="28" borderId="8" xfId="2" applyFill="1" applyBorder="1" applyAlignment="1" applyProtection="1">
      <alignment horizontal="left" vertical="center" wrapText="1"/>
      <protection hidden="1"/>
    </xf>
    <xf numFmtId="0" fontId="18" fillId="28" borderId="35" xfId="2" applyFont="1" applyFill="1" applyBorder="1" applyAlignment="1" applyProtection="1">
      <alignment horizontal="left" vertical="center" wrapText="1"/>
      <protection hidden="1"/>
    </xf>
    <xf numFmtId="0" fontId="0" fillId="28" borderId="5" xfId="2" applyFont="1" applyFill="1" applyAlignment="1" applyProtection="1">
      <alignment horizontal="left" vertical="center" wrapText="1"/>
      <protection hidden="1"/>
    </xf>
    <xf numFmtId="0" fontId="0" fillId="4" borderId="0" xfId="0" applyFill="1" applyAlignment="1" applyProtection="1">
      <alignment horizontal="center" vertical="center"/>
      <protection hidden="1"/>
    </xf>
    <xf numFmtId="0" fontId="53" fillId="0" borderId="0" xfId="0" applyFont="1" applyAlignment="1" applyProtection="1">
      <alignment horizontal="left" vertical="center" wrapText="1"/>
      <protection hidden="1"/>
    </xf>
    <xf numFmtId="0" fontId="54" fillId="0" borderId="0" xfId="0" applyFont="1" applyAlignment="1" applyProtection="1">
      <alignment horizontal="left" vertical="center" wrapText="1"/>
      <protection hidden="1"/>
    </xf>
    <xf numFmtId="0" fontId="10" fillId="2" borderId="0" xfId="9" applyFont="1" applyFill="1" applyAlignment="1" applyProtection="1">
      <alignment horizontal="left" vertical="top" wrapText="1"/>
      <protection hidden="1"/>
    </xf>
    <xf numFmtId="0" fontId="5" fillId="4" borderId="0" xfId="8" applyFont="1" applyFill="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30" fillId="0" borderId="0" xfId="0" applyFont="1" applyAlignment="1" applyProtection="1">
      <alignment horizontal="left" vertical="center" wrapText="1"/>
      <protection hidden="1"/>
    </xf>
    <xf numFmtId="0" fontId="65" fillId="2" borderId="0" xfId="6" applyNumberFormat="1" applyFont="1" applyFill="1" applyAlignment="1" applyProtection="1">
      <alignment horizontal="left" vertical="top" wrapText="1"/>
      <protection hidden="1"/>
    </xf>
    <xf numFmtId="165" fontId="5" fillId="4" borderId="0" xfId="192" applyFont="1" applyFill="1" applyAlignment="1" applyProtection="1">
      <alignment horizontal="left" vertical="center"/>
      <protection hidden="1"/>
    </xf>
    <xf numFmtId="0" fontId="58" fillId="22" borderId="41" xfId="222" applyFont="1" applyFill="1" applyBorder="1" applyAlignment="1" applyProtection="1">
      <alignment horizontal="center" vertical="center" wrapText="1"/>
      <protection hidden="1"/>
    </xf>
    <xf numFmtId="3" fontId="66" fillId="2" borderId="41" xfId="222" applyNumberFormat="1" applyFont="1" applyFill="1" applyBorder="1" applyAlignment="1" applyProtection="1">
      <alignment horizontal="center" vertical="center" wrapText="1"/>
      <protection hidden="1"/>
    </xf>
    <xf numFmtId="165" fontId="5" fillId="4" borderId="0" xfId="6" applyFont="1" applyFill="1" applyAlignment="1" applyProtection="1">
      <alignment horizontal="left" vertical="center"/>
      <protection hidden="1"/>
    </xf>
    <xf numFmtId="0" fontId="10" fillId="2" borderId="0" xfId="6" applyNumberFormat="1" applyFont="1" applyFill="1" applyAlignment="1" applyProtection="1">
      <alignment horizontal="left" vertical="top" wrapText="1"/>
      <protection hidden="1"/>
    </xf>
    <xf numFmtId="0" fontId="65" fillId="21" borderId="7" xfId="2" applyFont="1" applyBorder="1" applyAlignment="1" applyProtection="1">
      <alignment horizontal="left" vertical="top" wrapText="1"/>
      <protection hidden="1"/>
    </xf>
    <xf numFmtId="0" fontId="65" fillId="21" borderId="0" xfId="2" applyFont="1" applyBorder="1" applyAlignment="1" applyProtection="1">
      <alignment horizontal="left" vertical="top" wrapText="1"/>
      <protection hidden="1"/>
    </xf>
    <xf numFmtId="0" fontId="65" fillId="21" borderId="8" xfId="2" applyFont="1" applyBorder="1" applyAlignment="1" applyProtection="1">
      <alignment horizontal="left" vertical="top" wrapText="1"/>
      <protection hidden="1"/>
    </xf>
    <xf numFmtId="1" fontId="2" fillId="2" borderId="13" xfId="1" applyNumberFormat="1" applyFont="1" applyFill="1" applyBorder="1" applyAlignment="1" applyProtection="1">
      <alignment horizontal="left" vertical="top" wrapText="1"/>
      <protection locked="0" hidden="1"/>
    </xf>
    <xf numFmtId="1" fontId="2" fillId="2" borderId="9" xfId="1" applyNumberFormat="1" applyFont="1" applyFill="1" applyBorder="1" applyAlignment="1" applyProtection="1">
      <alignment horizontal="left" vertical="top" wrapText="1"/>
      <protection locked="0" hidden="1"/>
    </xf>
    <xf numFmtId="0" fontId="73" fillId="4" borderId="0" xfId="0" applyFont="1" applyFill="1" applyAlignment="1" applyProtection="1">
      <alignment horizontal="center" vertical="center"/>
      <protection hidden="1"/>
    </xf>
    <xf numFmtId="0" fontId="0" fillId="4" borderId="0" xfId="0" applyFill="1" applyAlignment="1" applyProtection="1">
      <alignment horizontal="center" vertical="center"/>
      <protection hidden="1"/>
    </xf>
    <xf numFmtId="0" fontId="0" fillId="28" borderId="20" xfId="0" applyFill="1" applyBorder="1" applyAlignment="1" applyProtection="1">
      <alignment horizontal="center" vertical="center"/>
      <protection hidden="1"/>
    </xf>
    <xf numFmtId="0" fontId="0" fillId="28" borderId="24" xfId="0" applyFill="1" applyBorder="1" applyAlignment="1" applyProtection="1">
      <alignment horizontal="center" vertical="center"/>
      <protection hidden="1"/>
    </xf>
    <xf numFmtId="0" fontId="0" fillId="28" borderId="21" xfId="0" applyFill="1" applyBorder="1" applyAlignment="1" applyProtection="1">
      <alignment horizontal="center" vertical="center"/>
      <protection hidden="1"/>
    </xf>
    <xf numFmtId="0" fontId="0" fillId="28" borderId="49" xfId="0" applyFill="1" applyBorder="1" applyAlignment="1" applyProtection="1">
      <alignment horizontal="center" vertical="center"/>
      <protection hidden="1"/>
    </xf>
    <xf numFmtId="0" fontId="0" fillId="28" borderId="0" xfId="0" applyFill="1" applyAlignment="1" applyProtection="1">
      <alignment horizontal="center" vertical="center"/>
      <protection hidden="1"/>
    </xf>
    <xf numFmtId="0" fontId="0" fillId="28" borderId="46" xfId="0" applyFill="1" applyBorder="1" applyAlignment="1" applyProtection="1">
      <alignment horizontal="center" vertical="center"/>
      <protection hidden="1"/>
    </xf>
    <xf numFmtId="0" fontId="0" fillId="28" borderId="22" xfId="0" applyFill="1" applyBorder="1" applyAlignment="1" applyProtection="1">
      <alignment horizontal="center" vertical="center"/>
      <protection hidden="1"/>
    </xf>
    <xf numFmtId="0" fontId="0" fillId="28" borderId="25" xfId="0" applyFill="1" applyBorder="1" applyAlignment="1" applyProtection="1">
      <alignment horizontal="center" vertical="center"/>
      <protection hidden="1"/>
    </xf>
    <xf numFmtId="0" fontId="0" fillId="28" borderId="23" xfId="0" applyFill="1" applyBorder="1" applyAlignment="1" applyProtection="1">
      <alignment horizontal="center" vertical="center"/>
      <protection hidden="1"/>
    </xf>
    <xf numFmtId="0" fontId="75" fillId="0" borderId="47" xfId="0" applyFont="1" applyBorder="1" applyAlignment="1" applyProtection="1">
      <alignment horizontal="center" wrapText="1"/>
      <protection hidden="1"/>
    </xf>
    <xf numFmtId="0" fontId="0" fillId="0" borderId="44" xfId="0" applyBorder="1" applyAlignment="1" applyProtection="1">
      <alignment horizontal="center"/>
      <protection hidden="1"/>
    </xf>
    <xf numFmtId="0" fontId="0" fillId="0" borderId="48" xfId="0" applyBorder="1" applyAlignment="1" applyProtection="1">
      <alignment horizontal="center"/>
      <protection hidden="1"/>
    </xf>
    <xf numFmtId="0" fontId="69" fillId="0" borderId="47" xfId="0" applyFont="1" applyBorder="1" applyAlignment="1" applyProtection="1">
      <alignment horizontal="center" wrapText="1"/>
      <protection hidden="1"/>
    </xf>
    <xf numFmtId="0" fontId="69" fillId="0" borderId="44" xfId="0" applyFont="1" applyBorder="1" applyAlignment="1" applyProtection="1">
      <alignment horizontal="center" wrapText="1"/>
      <protection hidden="1"/>
    </xf>
    <xf numFmtId="0" fontId="69" fillId="0" borderId="48" xfId="0" applyFont="1" applyBorder="1" applyAlignment="1" applyProtection="1">
      <alignment horizontal="center" wrapText="1"/>
      <protection hidden="1"/>
    </xf>
    <xf numFmtId="0" fontId="68" fillId="28" borderId="22" xfId="238" applyFill="1" applyBorder="1" applyAlignment="1" applyProtection="1">
      <alignment horizontal="center" vertical="center" wrapText="1"/>
      <protection hidden="1"/>
    </xf>
    <xf numFmtId="0" fontId="68" fillId="28" borderId="25" xfId="238" applyFill="1" applyBorder="1" applyAlignment="1" applyProtection="1">
      <alignment horizontal="center" vertical="center" wrapText="1"/>
      <protection hidden="1"/>
    </xf>
    <xf numFmtId="0" fontId="68" fillId="28" borderId="23" xfId="238" applyFill="1" applyBorder="1" applyAlignment="1" applyProtection="1">
      <alignment horizontal="center" vertical="center" wrapText="1"/>
      <protection hidden="1"/>
    </xf>
    <xf numFmtId="49" fontId="68" fillId="28" borderId="49" xfId="238" applyNumberFormat="1" applyFill="1" applyBorder="1" applyAlignment="1">
      <alignment horizontal="center" vertical="center" wrapText="1"/>
    </xf>
    <xf numFmtId="49" fontId="68" fillId="28" borderId="0" xfId="238" applyNumberFormat="1" applyFill="1" applyBorder="1" applyAlignment="1">
      <alignment horizontal="center" vertical="center" wrapText="1"/>
    </xf>
    <xf numFmtId="49" fontId="68" fillId="28" borderId="46" xfId="238" applyNumberFormat="1" applyFill="1" applyBorder="1" applyAlignment="1">
      <alignment horizontal="center" vertical="center" wrapText="1"/>
    </xf>
    <xf numFmtId="49" fontId="68" fillId="28" borderId="20" xfId="238" applyNumberFormat="1" applyFill="1" applyBorder="1" applyAlignment="1">
      <alignment horizontal="center" vertical="center" wrapText="1"/>
    </xf>
    <xf numFmtId="49" fontId="68" fillId="28" borderId="24" xfId="238" applyNumberFormat="1" applyFill="1" applyBorder="1" applyAlignment="1">
      <alignment horizontal="center" vertical="center" wrapText="1"/>
    </xf>
    <xf numFmtId="49" fontId="68" fillId="28" borderId="21" xfId="238" applyNumberFormat="1" applyFill="1" applyBorder="1" applyAlignment="1">
      <alignment horizontal="center" vertical="center" wrapText="1"/>
    </xf>
    <xf numFmtId="0" fontId="56" fillId="0" borderId="0" xfId="0" applyFont="1" applyAlignment="1" applyProtection="1">
      <alignment horizontal="left" wrapText="1"/>
      <protection hidden="1"/>
    </xf>
    <xf numFmtId="0" fontId="57" fillId="0" borderId="0" xfId="0" applyFont="1" applyAlignment="1" applyProtection="1">
      <alignment horizontal="left" wrapText="1"/>
      <protection hidden="1"/>
    </xf>
    <xf numFmtId="0" fontId="0" fillId="0" borderId="37" xfId="2" applyFont="1" applyFill="1" applyBorder="1" applyAlignment="1" applyProtection="1">
      <alignment horizontal="center" vertical="center" wrapText="1"/>
      <protection locked="0"/>
    </xf>
    <xf numFmtId="0" fontId="0" fillId="0" borderId="13" xfId="2" applyFont="1" applyFill="1" applyBorder="1" applyAlignment="1" applyProtection="1">
      <alignment horizontal="center" vertical="center" wrapText="1"/>
      <protection locked="0"/>
    </xf>
    <xf numFmtId="0" fontId="17" fillId="21" borderId="25" xfId="2" applyFont="1" applyBorder="1" applyAlignment="1" applyProtection="1">
      <alignment horizontal="left" vertical="center" wrapText="1"/>
      <protection hidden="1"/>
    </xf>
    <xf numFmtId="0" fontId="17" fillId="21" borderId="23" xfId="2" applyFont="1" applyBorder="1" applyAlignment="1" applyProtection="1">
      <alignment horizontal="left" vertical="center" wrapText="1"/>
      <protection hidden="1"/>
    </xf>
    <xf numFmtId="0" fontId="5" fillId="20" borderId="8" xfId="0" applyFont="1" applyFill="1" applyBorder="1" applyAlignment="1" applyProtection="1">
      <alignment horizontal="left" vertical="center" wrapText="1"/>
      <protection hidden="1"/>
    </xf>
    <xf numFmtId="0" fontId="18" fillId="28" borderId="35" xfId="2" applyFont="1" applyFill="1" applyBorder="1" applyAlignment="1" applyProtection="1">
      <alignment horizontal="left" vertical="center" wrapText="1"/>
      <protection hidden="1"/>
    </xf>
    <xf numFmtId="0" fontId="18" fillId="28" borderId="36" xfId="2" applyFont="1" applyFill="1" applyBorder="1" applyAlignment="1" applyProtection="1">
      <alignment horizontal="left" vertical="center" wrapText="1"/>
      <protection hidden="1"/>
    </xf>
    <xf numFmtId="0" fontId="0" fillId="28" borderId="8" xfId="2" applyFont="1" applyFill="1" applyBorder="1" applyAlignment="1" applyProtection="1">
      <alignment horizontal="left" vertical="center" wrapText="1"/>
      <protection hidden="1"/>
    </xf>
    <xf numFmtId="0" fontId="0" fillId="28" borderId="5" xfId="2" applyFont="1" applyFill="1" applyAlignment="1" applyProtection="1">
      <alignment horizontal="left" vertical="center" wrapText="1"/>
      <protection hidden="1"/>
    </xf>
    <xf numFmtId="0" fontId="18" fillId="28" borderId="37" xfId="2" applyFont="1" applyFill="1" applyBorder="1" applyAlignment="1" applyProtection="1">
      <alignment horizontal="left" vertical="center" wrapText="1"/>
      <protection hidden="1"/>
    </xf>
    <xf numFmtId="0" fontId="18" fillId="28" borderId="39" xfId="2" applyFont="1" applyFill="1" applyBorder="1" applyAlignment="1" applyProtection="1">
      <alignment horizontal="left" vertical="center" wrapText="1"/>
      <protection hidden="1"/>
    </xf>
    <xf numFmtId="0" fontId="0" fillId="28" borderId="35" xfId="0" applyFill="1" applyBorder="1" applyAlignment="1" applyProtection="1">
      <alignment horizontal="left" vertical="center" wrapText="1"/>
      <protection hidden="1"/>
    </xf>
    <xf numFmtId="0" fontId="0" fillId="28" borderId="7" xfId="2" applyFont="1" applyFill="1" applyBorder="1" applyAlignment="1" applyProtection="1">
      <alignment horizontal="left" vertical="center" wrapText="1"/>
      <protection hidden="1"/>
    </xf>
    <xf numFmtId="0" fontId="0" fillId="28" borderId="0" xfId="2" applyFont="1" applyFill="1" applyBorder="1" applyAlignment="1" applyProtection="1">
      <alignment horizontal="left" vertical="center" wrapText="1"/>
      <protection hidden="1"/>
    </xf>
    <xf numFmtId="0" fontId="0" fillId="28" borderId="8" xfId="0" applyFill="1" applyBorder="1" applyAlignment="1" applyProtection="1">
      <alignment horizontal="left" vertical="center" wrapText="1"/>
      <protection hidden="1"/>
    </xf>
    <xf numFmtId="0" fontId="18" fillId="28" borderId="7" xfId="2" applyFont="1" applyFill="1" applyBorder="1" applyAlignment="1" applyProtection="1">
      <alignment horizontal="left" vertical="center" wrapText="1"/>
      <protection hidden="1"/>
    </xf>
    <xf numFmtId="0" fontId="18" fillId="28" borderId="8" xfId="2" applyFont="1" applyFill="1" applyBorder="1" applyAlignment="1" applyProtection="1">
      <alignment horizontal="left" vertical="center" wrapText="1"/>
      <protection hidden="1"/>
    </xf>
    <xf numFmtId="0" fontId="0" fillId="0" borderId="16" xfId="2" applyFont="1" applyFill="1" applyBorder="1" applyAlignment="1" applyProtection="1">
      <alignment horizontal="left" vertical="center" wrapText="1"/>
      <protection locked="0" hidden="1"/>
    </xf>
    <xf numFmtId="0" fontId="0" fillId="0" borderId="15" xfId="0" applyBorder="1" applyAlignment="1" applyProtection="1">
      <alignment horizontal="left" vertical="center" wrapText="1"/>
      <protection locked="0" hidden="1"/>
    </xf>
    <xf numFmtId="0" fontId="0" fillId="2" borderId="16" xfId="2" applyFont="1" applyFill="1" applyBorder="1" applyAlignment="1" applyProtection="1">
      <alignment horizontal="left" vertical="center" wrapText="1"/>
      <protection locked="0" hidden="1"/>
    </xf>
    <xf numFmtId="0" fontId="0" fillId="2" borderId="15" xfId="0" applyFill="1" applyBorder="1" applyAlignment="1" applyProtection="1">
      <alignment horizontal="left" vertical="center" wrapText="1"/>
      <protection locked="0" hidden="1"/>
    </xf>
    <xf numFmtId="0" fontId="0" fillId="2" borderId="16" xfId="0" applyFill="1" applyBorder="1" applyAlignment="1" applyProtection="1">
      <alignment horizontal="left" vertical="center" wrapText="1"/>
      <protection locked="0" hidden="1"/>
    </xf>
    <xf numFmtId="0" fontId="0" fillId="2" borderId="17" xfId="0" applyFill="1" applyBorder="1" applyAlignment="1" applyProtection="1">
      <alignment horizontal="left" vertical="center" wrapText="1"/>
      <protection locked="0" hidden="1"/>
    </xf>
    <xf numFmtId="0" fontId="18" fillId="28" borderId="7" xfId="2" applyFont="1" applyFill="1" applyBorder="1" applyAlignment="1" applyProtection="1">
      <alignment horizontal="center" vertical="center" wrapText="1"/>
      <protection hidden="1"/>
    </xf>
    <xf numFmtId="0" fontId="18" fillId="28" borderId="0" xfId="2" applyFont="1" applyFill="1" applyBorder="1" applyAlignment="1" applyProtection="1">
      <alignment horizontal="center" vertical="center" wrapText="1"/>
      <protection hidden="1"/>
    </xf>
    <xf numFmtId="0" fontId="18" fillId="28" borderId="8" xfId="2" applyFont="1" applyFill="1" applyBorder="1" applyAlignment="1" applyProtection="1">
      <alignment horizontal="center" vertical="center" wrapText="1"/>
      <protection hidden="1"/>
    </xf>
    <xf numFmtId="0" fontId="0" fillId="0" borderId="0" xfId="0" applyAlignment="1" applyProtection="1">
      <alignment vertical="center"/>
      <protection locked="0"/>
    </xf>
    <xf numFmtId="0" fontId="9" fillId="28" borderId="8" xfId="2" applyFill="1" applyBorder="1" applyAlignment="1" applyProtection="1">
      <alignment horizontal="left" vertical="center" wrapText="1"/>
      <protection hidden="1"/>
    </xf>
    <xf numFmtId="0" fontId="4" fillId="20" borderId="0" xfId="0" applyFont="1" applyFill="1" applyAlignment="1" applyProtection="1">
      <alignment horizontal="left" vertical="center" wrapText="1"/>
      <protection hidden="1"/>
    </xf>
    <xf numFmtId="0" fontId="29" fillId="2" borderId="0" xfId="0" applyFont="1" applyFill="1" applyAlignment="1" applyProtection="1">
      <alignment horizontal="center" vertical="center" wrapText="1"/>
      <protection hidden="1"/>
    </xf>
    <xf numFmtId="0" fontId="18" fillId="28" borderId="0" xfId="2" applyFont="1" applyFill="1" applyBorder="1" applyAlignment="1" applyProtection="1">
      <alignment horizontal="left" vertical="center" wrapText="1"/>
      <protection hidden="1"/>
    </xf>
    <xf numFmtId="0" fontId="9" fillId="28" borderId="1" xfId="2" applyFill="1" applyBorder="1" applyAlignment="1" applyProtection="1">
      <alignment horizontal="center" vertical="center" wrapText="1"/>
      <protection hidden="1"/>
    </xf>
    <xf numFmtId="0" fontId="29" fillId="0" borderId="19" xfId="0" applyFont="1" applyBorder="1" applyAlignment="1" applyProtection="1">
      <alignment horizontal="center" vertical="center" wrapText="1"/>
      <protection hidden="1"/>
    </xf>
    <xf numFmtId="0" fontId="58" fillId="22" borderId="47" xfId="222" applyFont="1" applyFill="1" applyBorder="1" applyAlignment="1" applyProtection="1">
      <alignment horizontal="center" vertical="center" wrapText="1"/>
      <protection hidden="1"/>
    </xf>
    <xf numFmtId="0" fontId="58" fillId="22" borderId="48" xfId="222" applyFont="1" applyFill="1" applyBorder="1" applyAlignment="1" applyProtection="1">
      <alignment horizontal="center" vertical="center" wrapText="1"/>
      <protection hidden="1"/>
    </xf>
  </cellXfs>
  <cellStyles count="239">
    <cellStyle name="20% - Accent1" xfId="2" builtinId="30" customBuiltin="1"/>
    <cellStyle name="20% - Accent1 2" xfId="11" xr:uid="{00000000-0005-0000-0000-000001000000}"/>
    <cellStyle name="20% - Accent1 2 2" xfId="12" xr:uid="{00000000-0005-0000-0000-000002000000}"/>
    <cellStyle name="20% - Accent1 2 3" xfId="13" xr:uid="{00000000-0005-0000-0000-000003000000}"/>
    <cellStyle name="20% - Accent1 2 4" xfId="14" xr:uid="{00000000-0005-0000-0000-000004000000}"/>
    <cellStyle name="20% - Accent1 2 5" xfId="15" xr:uid="{00000000-0005-0000-0000-000005000000}"/>
    <cellStyle name="20% - Accent1 3" xfId="225" xr:uid="{00000000-0005-0000-0000-000006000000}"/>
    <cellStyle name="20% - Accent2 2" xfId="16" xr:uid="{00000000-0005-0000-0000-000007000000}"/>
    <cellStyle name="20% - Accent2 2 2" xfId="17" xr:uid="{00000000-0005-0000-0000-000008000000}"/>
    <cellStyle name="20% - Accent2 2 3" xfId="18" xr:uid="{00000000-0005-0000-0000-000009000000}"/>
    <cellStyle name="20% - Accent2 2 4" xfId="19" xr:uid="{00000000-0005-0000-0000-00000A000000}"/>
    <cellStyle name="20% - Accent2 2 5" xfId="20" xr:uid="{00000000-0005-0000-0000-00000B000000}"/>
    <cellStyle name="20% - Accent3 2" xfId="21" xr:uid="{00000000-0005-0000-0000-00000C000000}"/>
    <cellStyle name="20% - Accent3 2 2" xfId="22" xr:uid="{00000000-0005-0000-0000-00000D000000}"/>
    <cellStyle name="20% - Accent3 2 3" xfId="23" xr:uid="{00000000-0005-0000-0000-00000E000000}"/>
    <cellStyle name="20% - Accent3 2 4" xfId="24" xr:uid="{00000000-0005-0000-0000-00000F000000}"/>
    <cellStyle name="20% - Accent3 2 5" xfId="25" xr:uid="{00000000-0005-0000-0000-000010000000}"/>
    <cellStyle name="20% - Accent4 2" xfId="26" xr:uid="{00000000-0005-0000-0000-000011000000}"/>
    <cellStyle name="20% - Accent4 2 2" xfId="27" xr:uid="{00000000-0005-0000-0000-000012000000}"/>
    <cellStyle name="20% - Accent4 2 3" xfId="28" xr:uid="{00000000-0005-0000-0000-000013000000}"/>
    <cellStyle name="20% - Accent4 2 4" xfId="29" xr:uid="{00000000-0005-0000-0000-000014000000}"/>
    <cellStyle name="20% - Accent4 2 5" xfId="30" xr:uid="{00000000-0005-0000-0000-000015000000}"/>
    <cellStyle name="20% - Accent5 2" xfId="31" xr:uid="{00000000-0005-0000-0000-000016000000}"/>
    <cellStyle name="20% - Accent5 2 2" xfId="32" xr:uid="{00000000-0005-0000-0000-000017000000}"/>
    <cellStyle name="20% - Accent5 2 3" xfId="33" xr:uid="{00000000-0005-0000-0000-000018000000}"/>
    <cellStyle name="20% - Accent5 2 4" xfId="34" xr:uid="{00000000-0005-0000-0000-000019000000}"/>
    <cellStyle name="20% - Accent5 2 5" xfId="35" xr:uid="{00000000-0005-0000-0000-00001A000000}"/>
    <cellStyle name="20% - Accent6 2" xfId="36" xr:uid="{00000000-0005-0000-0000-00001B000000}"/>
    <cellStyle name="20% - Accent6 2 2" xfId="37" xr:uid="{00000000-0005-0000-0000-00001C000000}"/>
    <cellStyle name="20% - Accent6 2 3" xfId="38" xr:uid="{00000000-0005-0000-0000-00001D000000}"/>
    <cellStyle name="20% - Accent6 2 4" xfId="39" xr:uid="{00000000-0005-0000-0000-00001E000000}"/>
    <cellStyle name="20% - Accent6 2 5" xfId="40" xr:uid="{00000000-0005-0000-0000-00001F000000}"/>
    <cellStyle name="40% - Accent1 2" xfId="41" xr:uid="{00000000-0005-0000-0000-000020000000}"/>
    <cellStyle name="40% - Accent1 2 2" xfId="42" xr:uid="{00000000-0005-0000-0000-000021000000}"/>
    <cellStyle name="40% - Accent1 2 3" xfId="43" xr:uid="{00000000-0005-0000-0000-000022000000}"/>
    <cellStyle name="40% - Accent1 2 4" xfId="44" xr:uid="{00000000-0005-0000-0000-000023000000}"/>
    <cellStyle name="40% - Accent1 2 5" xfId="45" xr:uid="{00000000-0005-0000-0000-000024000000}"/>
    <cellStyle name="40% - Accent2 2" xfId="46" xr:uid="{00000000-0005-0000-0000-000025000000}"/>
    <cellStyle name="40% - Accent2 2 2" xfId="47" xr:uid="{00000000-0005-0000-0000-000026000000}"/>
    <cellStyle name="40% - Accent2 2 3" xfId="48" xr:uid="{00000000-0005-0000-0000-000027000000}"/>
    <cellStyle name="40% - Accent2 2 4" xfId="49" xr:uid="{00000000-0005-0000-0000-000028000000}"/>
    <cellStyle name="40% - Accent2 2 5" xfId="50" xr:uid="{00000000-0005-0000-0000-000029000000}"/>
    <cellStyle name="40% - Accent3 2" xfId="51" xr:uid="{00000000-0005-0000-0000-00002A000000}"/>
    <cellStyle name="40% - Accent3 2 2" xfId="52" xr:uid="{00000000-0005-0000-0000-00002B000000}"/>
    <cellStyle name="40% - Accent3 2 3" xfId="53" xr:uid="{00000000-0005-0000-0000-00002C000000}"/>
    <cellStyle name="40% - Accent3 2 4" xfId="54" xr:uid="{00000000-0005-0000-0000-00002D000000}"/>
    <cellStyle name="40% - Accent3 2 5" xfId="55" xr:uid="{00000000-0005-0000-0000-00002E000000}"/>
    <cellStyle name="40% - Accent4 2" xfId="56" xr:uid="{00000000-0005-0000-0000-00002F000000}"/>
    <cellStyle name="40% - Accent4 2 2" xfId="57" xr:uid="{00000000-0005-0000-0000-000030000000}"/>
    <cellStyle name="40% - Accent4 2 3" xfId="58" xr:uid="{00000000-0005-0000-0000-000031000000}"/>
    <cellStyle name="40% - Accent4 2 4" xfId="59" xr:uid="{00000000-0005-0000-0000-000032000000}"/>
    <cellStyle name="40% - Accent4 2 5" xfId="60" xr:uid="{00000000-0005-0000-0000-000033000000}"/>
    <cellStyle name="40% - Accent5 2" xfId="61" xr:uid="{00000000-0005-0000-0000-000034000000}"/>
    <cellStyle name="40% - Accent5 2 2" xfId="62" xr:uid="{00000000-0005-0000-0000-000035000000}"/>
    <cellStyle name="40% - Accent5 2 3" xfId="63" xr:uid="{00000000-0005-0000-0000-000036000000}"/>
    <cellStyle name="40% - Accent5 2 4" xfId="64" xr:uid="{00000000-0005-0000-0000-000037000000}"/>
    <cellStyle name="40% - Accent5 2 5" xfId="65" xr:uid="{00000000-0005-0000-0000-000038000000}"/>
    <cellStyle name="40% - Accent6 2" xfId="66" xr:uid="{00000000-0005-0000-0000-000039000000}"/>
    <cellStyle name="40% - Accent6 2 2" xfId="67" xr:uid="{00000000-0005-0000-0000-00003A000000}"/>
    <cellStyle name="40% - Accent6 2 3" xfId="68" xr:uid="{00000000-0005-0000-0000-00003B000000}"/>
    <cellStyle name="40% - Accent6 2 4" xfId="69" xr:uid="{00000000-0005-0000-0000-00003C000000}"/>
    <cellStyle name="40% - Accent6 2 5" xfId="70" xr:uid="{00000000-0005-0000-0000-00003D000000}"/>
    <cellStyle name="60% - Accent1 2" xfId="71" xr:uid="{00000000-0005-0000-0000-00003E000000}"/>
    <cellStyle name="60% - Accent1 2 2" xfId="72" xr:uid="{00000000-0005-0000-0000-00003F000000}"/>
    <cellStyle name="60% - Accent1 2 3" xfId="73" xr:uid="{00000000-0005-0000-0000-000040000000}"/>
    <cellStyle name="60% - Accent1 2 4" xfId="74" xr:uid="{00000000-0005-0000-0000-000041000000}"/>
    <cellStyle name="60% - Accent1 2 5" xfId="75" xr:uid="{00000000-0005-0000-0000-000042000000}"/>
    <cellStyle name="60% - Accent2" xfId="3" builtinId="36"/>
    <cellStyle name="60% - Accent2 2" xfId="76" xr:uid="{00000000-0005-0000-0000-000044000000}"/>
    <cellStyle name="60% - Accent2 2 2" xfId="77" xr:uid="{00000000-0005-0000-0000-000045000000}"/>
    <cellStyle name="60% - Accent2 2 3" xfId="78" xr:uid="{00000000-0005-0000-0000-000046000000}"/>
    <cellStyle name="60% - Accent2 2 4" xfId="79" xr:uid="{00000000-0005-0000-0000-000047000000}"/>
    <cellStyle name="60% - Accent2 2 5" xfId="80" xr:uid="{00000000-0005-0000-0000-000048000000}"/>
    <cellStyle name="60% - Accent3 2" xfId="81" xr:uid="{00000000-0005-0000-0000-000049000000}"/>
    <cellStyle name="60% - Accent3 2 2" xfId="82" xr:uid="{00000000-0005-0000-0000-00004A000000}"/>
    <cellStyle name="60% - Accent3 2 3" xfId="83" xr:uid="{00000000-0005-0000-0000-00004B000000}"/>
    <cellStyle name="60% - Accent3 2 4" xfId="84" xr:uid="{00000000-0005-0000-0000-00004C000000}"/>
    <cellStyle name="60% - Accent3 2 5" xfId="85" xr:uid="{00000000-0005-0000-0000-00004D000000}"/>
    <cellStyle name="60% - Accent4 2" xfId="86" xr:uid="{00000000-0005-0000-0000-00004E000000}"/>
    <cellStyle name="60% - Accent4 2 2" xfId="87" xr:uid="{00000000-0005-0000-0000-00004F000000}"/>
    <cellStyle name="60% - Accent4 2 3" xfId="88" xr:uid="{00000000-0005-0000-0000-000050000000}"/>
    <cellStyle name="60% - Accent4 2 4" xfId="89" xr:uid="{00000000-0005-0000-0000-000051000000}"/>
    <cellStyle name="60% - Accent4 2 5" xfId="90" xr:uid="{00000000-0005-0000-0000-000052000000}"/>
    <cellStyle name="60% - Accent5 2" xfId="91" xr:uid="{00000000-0005-0000-0000-000053000000}"/>
    <cellStyle name="60% - Accent5 2 2" xfId="92" xr:uid="{00000000-0005-0000-0000-000054000000}"/>
    <cellStyle name="60% - Accent5 2 3" xfId="93" xr:uid="{00000000-0005-0000-0000-000055000000}"/>
    <cellStyle name="60% - Accent5 2 4" xfId="94" xr:uid="{00000000-0005-0000-0000-000056000000}"/>
    <cellStyle name="60% - Accent5 2 5" xfId="95" xr:uid="{00000000-0005-0000-0000-000057000000}"/>
    <cellStyle name="60% - Accent6 2" xfId="96" xr:uid="{00000000-0005-0000-0000-000058000000}"/>
    <cellStyle name="60% - Accent6 2 2" xfId="97" xr:uid="{00000000-0005-0000-0000-000059000000}"/>
    <cellStyle name="60% - Accent6 2 3" xfId="98" xr:uid="{00000000-0005-0000-0000-00005A000000}"/>
    <cellStyle name="60% - Accent6 2 4" xfId="99" xr:uid="{00000000-0005-0000-0000-00005B000000}"/>
    <cellStyle name="60% - Accent6 2 5" xfId="100" xr:uid="{00000000-0005-0000-0000-00005C000000}"/>
    <cellStyle name="Accent1 2" xfId="101" xr:uid="{00000000-0005-0000-0000-00005D000000}"/>
    <cellStyle name="Accent1 2 2" xfId="102" xr:uid="{00000000-0005-0000-0000-00005E000000}"/>
    <cellStyle name="Accent1 2 3" xfId="103" xr:uid="{00000000-0005-0000-0000-00005F000000}"/>
    <cellStyle name="Accent1 2 4" xfId="104" xr:uid="{00000000-0005-0000-0000-000060000000}"/>
    <cellStyle name="Accent1 2 5" xfId="105" xr:uid="{00000000-0005-0000-0000-000061000000}"/>
    <cellStyle name="Accent2 2" xfId="106" xr:uid="{00000000-0005-0000-0000-000062000000}"/>
    <cellStyle name="Accent2 2 2" xfId="107" xr:uid="{00000000-0005-0000-0000-000063000000}"/>
    <cellStyle name="Accent2 2 3" xfId="108" xr:uid="{00000000-0005-0000-0000-000064000000}"/>
    <cellStyle name="Accent2 2 4" xfId="109" xr:uid="{00000000-0005-0000-0000-000065000000}"/>
    <cellStyle name="Accent2 2 5" xfId="110" xr:uid="{00000000-0005-0000-0000-000066000000}"/>
    <cellStyle name="Accent3 2" xfId="111" xr:uid="{00000000-0005-0000-0000-000067000000}"/>
    <cellStyle name="Accent3 2 2" xfId="112" xr:uid="{00000000-0005-0000-0000-000068000000}"/>
    <cellStyle name="Accent3 2 3" xfId="113" xr:uid="{00000000-0005-0000-0000-000069000000}"/>
    <cellStyle name="Accent3 2 4" xfId="114" xr:uid="{00000000-0005-0000-0000-00006A000000}"/>
    <cellStyle name="Accent3 2 5" xfId="115" xr:uid="{00000000-0005-0000-0000-00006B000000}"/>
    <cellStyle name="Accent4 2" xfId="116" xr:uid="{00000000-0005-0000-0000-00006C000000}"/>
    <cellStyle name="Accent4 2 2" xfId="117" xr:uid="{00000000-0005-0000-0000-00006D000000}"/>
    <cellStyle name="Accent4 2 3" xfId="118" xr:uid="{00000000-0005-0000-0000-00006E000000}"/>
    <cellStyle name="Accent4 2 4" xfId="119" xr:uid="{00000000-0005-0000-0000-00006F000000}"/>
    <cellStyle name="Accent4 2 5" xfId="120" xr:uid="{00000000-0005-0000-0000-000070000000}"/>
    <cellStyle name="Accent5 2" xfId="121" xr:uid="{00000000-0005-0000-0000-000071000000}"/>
    <cellStyle name="Accent5 2 2" xfId="122" xr:uid="{00000000-0005-0000-0000-000072000000}"/>
    <cellStyle name="Accent5 2 3" xfId="123" xr:uid="{00000000-0005-0000-0000-000073000000}"/>
    <cellStyle name="Accent5 2 4" xfId="124" xr:uid="{00000000-0005-0000-0000-000074000000}"/>
    <cellStyle name="Accent5 2 5" xfId="125" xr:uid="{00000000-0005-0000-0000-000075000000}"/>
    <cellStyle name="Accent6 2" xfId="126" xr:uid="{00000000-0005-0000-0000-000076000000}"/>
    <cellStyle name="Accent6 2 2" xfId="127" xr:uid="{00000000-0005-0000-0000-000077000000}"/>
    <cellStyle name="Accent6 2 3" xfId="128" xr:uid="{00000000-0005-0000-0000-000078000000}"/>
    <cellStyle name="Accent6 2 4" xfId="129" xr:uid="{00000000-0005-0000-0000-000079000000}"/>
    <cellStyle name="Accent6 2 5" xfId="130" xr:uid="{00000000-0005-0000-0000-00007A000000}"/>
    <cellStyle name="Bad 2" xfId="131" xr:uid="{00000000-0005-0000-0000-00007B000000}"/>
    <cellStyle name="Bad 2 2" xfId="132" xr:uid="{00000000-0005-0000-0000-00007C000000}"/>
    <cellStyle name="Bad 2 3" xfId="133" xr:uid="{00000000-0005-0000-0000-00007D000000}"/>
    <cellStyle name="Bad 2 4" xfId="134" xr:uid="{00000000-0005-0000-0000-00007E000000}"/>
    <cellStyle name="Bad 2 5" xfId="135" xr:uid="{00000000-0005-0000-0000-00007F000000}"/>
    <cellStyle name="Black fill" xfId="4" xr:uid="{00000000-0005-0000-0000-000080000000}"/>
    <cellStyle name="Calculation 2" xfId="136" xr:uid="{00000000-0005-0000-0000-000081000000}"/>
    <cellStyle name="Calculation 2 2" xfId="137" xr:uid="{00000000-0005-0000-0000-000082000000}"/>
    <cellStyle name="Calculation 2 3" xfId="138" xr:uid="{00000000-0005-0000-0000-000083000000}"/>
    <cellStyle name="Calculation 2 4" xfId="139" xr:uid="{00000000-0005-0000-0000-000084000000}"/>
    <cellStyle name="Calculation 2 5" xfId="140" xr:uid="{00000000-0005-0000-0000-000085000000}"/>
    <cellStyle name="cells" xfId="227" xr:uid="{00000000-0005-0000-0000-000086000000}"/>
    <cellStyle name="Check Cell 2" xfId="141" xr:uid="{00000000-0005-0000-0000-000087000000}"/>
    <cellStyle name="Check Cell 2 2" xfId="142" xr:uid="{00000000-0005-0000-0000-000088000000}"/>
    <cellStyle name="Check Cell 2 3" xfId="143" xr:uid="{00000000-0005-0000-0000-000089000000}"/>
    <cellStyle name="Check Cell 2 4" xfId="144" xr:uid="{00000000-0005-0000-0000-00008A000000}"/>
    <cellStyle name="Check Cell 2 5" xfId="145" xr:uid="{00000000-0005-0000-0000-00008B000000}"/>
    <cellStyle name="column field" xfId="228" xr:uid="{00000000-0005-0000-0000-00008C000000}"/>
    <cellStyle name="Comma" xfId="224" builtinId="3"/>
    <cellStyle name="Explanatory Text 2" xfId="146" xr:uid="{00000000-0005-0000-0000-00008E000000}"/>
    <cellStyle name="Explanatory Text 2 2" xfId="147" xr:uid="{00000000-0005-0000-0000-00008F000000}"/>
    <cellStyle name="Explanatory Text 2 3" xfId="148" xr:uid="{00000000-0005-0000-0000-000090000000}"/>
    <cellStyle name="Explanatory Text 2 4" xfId="149" xr:uid="{00000000-0005-0000-0000-000091000000}"/>
    <cellStyle name="Explanatory Text 2 5" xfId="150" xr:uid="{00000000-0005-0000-0000-000092000000}"/>
    <cellStyle name="Fade out" xfId="5" xr:uid="{00000000-0005-0000-0000-000093000000}"/>
    <cellStyle name="field" xfId="229" xr:uid="{00000000-0005-0000-0000-000094000000}"/>
    <cellStyle name="field names" xfId="230" xr:uid="{00000000-0005-0000-0000-000095000000}"/>
    <cellStyle name="footer" xfId="231" xr:uid="{00000000-0005-0000-0000-000096000000}"/>
    <cellStyle name="Good 2" xfId="151" xr:uid="{00000000-0005-0000-0000-000097000000}"/>
    <cellStyle name="Good 2 2" xfId="152" xr:uid="{00000000-0005-0000-0000-000098000000}"/>
    <cellStyle name="Good 2 3" xfId="153" xr:uid="{00000000-0005-0000-0000-000099000000}"/>
    <cellStyle name="Good 2 4" xfId="154" xr:uid="{00000000-0005-0000-0000-00009A000000}"/>
    <cellStyle name="Good 2 5" xfId="155" xr:uid="{00000000-0005-0000-0000-00009B000000}"/>
    <cellStyle name="heading" xfId="232" xr:uid="{00000000-0005-0000-0000-00009C000000}"/>
    <cellStyle name="Heading 1 2" xfId="156" xr:uid="{00000000-0005-0000-0000-00009D000000}"/>
    <cellStyle name="Heading 1 2 2" xfId="157" xr:uid="{00000000-0005-0000-0000-00009E000000}"/>
    <cellStyle name="Heading 1 2 3" xfId="158" xr:uid="{00000000-0005-0000-0000-00009F000000}"/>
    <cellStyle name="Heading 1 2 4" xfId="159" xr:uid="{00000000-0005-0000-0000-0000A0000000}"/>
    <cellStyle name="Heading 1 2 5" xfId="160" xr:uid="{00000000-0005-0000-0000-0000A1000000}"/>
    <cellStyle name="Heading 2 2" xfId="161" xr:uid="{00000000-0005-0000-0000-0000A2000000}"/>
    <cellStyle name="Heading 2 2 2" xfId="162" xr:uid="{00000000-0005-0000-0000-0000A3000000}"/>
    <cellStyle name="Heading 2 2 3" xfId="163" xr:uid="{00000000-0005-0000-0000-0000A4000000}"/>
    <cellStyle name="Heading 2 2 4" xfId="164" xr:uid="{00000000-0005-0000-0000-0000A5000000}"/>
    <cellStyle name="Heading 2 2 5" xfId="165" xr:uid="{00000000-0005-0000-0000-0000A6000000}"/>
    <cellStyle name="Heading 3 2" xfId="166" xr:uid="{00000000-0005-0000-0000-0000A7000000}"/>
    <cellStyle name="Heading 3 2 2" xfId="167" xr:uid="{00000000-0005-0000-0000-0000A8000000}"/>
    <cellStyle name="Heading 3 2 3" xfId="168" xr:uid="{00000000-0005-0000-0000-0000A9000000}"/>
    <cellStyle name="Heading 3 2 4" xfId="169" xr:uid="{00000000-0005-0000-0000-0000AA000000}"/>
    <cellStyle name="Heading 3 2 5" xfId="170" xr:uid="{00000000-0005-0000-0000-0000AB000000}"/>
    <cellStyle name="Heading 4 2" xfId="171" xr:uid="{00000000-0005-0000-0000-0000AC000000}"/>
    <cellStyle name="Heading 4 2 2" xfId="172" xr:uid="{00000000-0005-0000-0000-0000AD000000}"/>
    <cellStyle name="Heading 4 2 3" xfId="173" xr:uid="{00000000-0005-0000-0000-0000AE000000}"/>
    <cellStyle name="Heading 4 2 4" xfId="174" xr:uid="{00000000-0005-0000-0000-0000AF000000}"/>
    <cellStyle name="Heading 4 2 5" xfId="175" xr:uid="{00000000-0005-0000-0000-0000B0000000}"/>
    <cellStyle name="Input 2" xfId="176" xr:uid="{00000000-0005-0000-0000-0000B1000000}"/>
    <cellStyle name="Input 2 2" xfId="177" xr:uid="{00000000-0005-0000-0000-0000B2000000}"/>
    <cellStyle name="Input 2 3" xfId="178" xr:uid="{00000000-0005-0000-0000-0000B3000000}"/>
    <cellStyle name="Input 2 4" xfId="179" xr:uid="{00000000-0005-0000-0000-0000B4000000}"/>
    <cellStyle name="Input 2 5" xfId="180" xr:uid="{00000000-0005-0000-0000-0000B5000000}"/>
    <cellStyle name="Linked Cell 2" xfId="181" xr:uid="{00000000-0005-0000-0000-0000B6000000}"/>
    <cellStyle name="Linked Cell 2 2" xfId="182" xr:uid="{00000000-0005-0000-0000-0000B7000000}"/>
    <cellStyle name="Linked Cell 2 3" xfId="183" xr:uid="{00000000-0005-0000-0000-0000B8000000}"/>
    <cellStyle name="Linked Cell 2 4" xfId="184" xr:uid="{00000000-0005-0000-0000-0000B9000000}"/>
    <cellStyle name="Linked Cell 2 5" xfId="185" xr:uid="{00000000-0005-0000-0000-0000BA000000}"/>
    <cellStyle name="Neutral" xfId="238" builtinId="28"/>
    <cellStyle name="Neutral 2" xfId="186" xr:uid="{00000000-0005-0000-0000-0000BB000000}"/>
    <cellStyle name="Neutral 2 2" xfId="187" xr:uid="{00000000-0005-0000-0000-0000BC000000}"/>
    <cellStyle name="Neutral 2 3" xfId="188" xr:uid="{00000000-0005-0000-0000-0000BD000000}"/>
    <cellStyle name="Neutral 2 4" xfId="189" xr:uid="{00000000-0005-0000-0000-0000BE000000}"/>
    <cellStyle name="Neutral 2 5" xfId="190" xr:uid="{00000000-0005-0000-0000-0000BF000000}"/>
    <cellStyle name="Normal" xfId="0" builtinId="0"/>
    <cellStyle name="Normal 2" xfId="10" xr:uid="{00000000-0005-0000-0000-0000C1000000}"/>
    <cellStyle name="Normal 2 2" xfId="191" xr:uid="{00000000-0005-0000-0000-0000C2000000}"/>
    <cellStyle name="Normal 2 2 2" xfId="233" xr:uid="{00000000-0005-0000-0000-0000C3000000}"/>
    <cellStyle name="Normal 2 3" xfId="7" xr:uid="{00000000-0005-0000-0000-0000C4000000}"/>
    <cellStyle name="Normal 3" xfId="192" xr:uid="{00000000-0005-0000-0000-0000C5000000}"/>
    <cellStyle name="Normal 3 2" xfId="193" xr:uid="{00000000-0005-0000-0000-0000C6000000}"/>
    <cellStyle name="Normal 3 3" xfId="226" xr:uid="{00000000-0005-0000-0000-0000C7000000}"/>
    <cellStyle name="Normal 4" xfId="194" xr:uid="{00000000-0005-0000-0000-0000C8000000}"/>
    <cellStyle name="Normal 5" xfId="9" xr:uid="{00000000-0005-0000-0000-0000C9000000}"/>
    <cellStyle name="Normal 7" xfId="195" xr:uid="{00000000-0005-0000-0000-0000CA000000}"/>
    <cellStyle name="Normal_healthcare edit.xls" xfId="222" xr:uid="{00000000-0005-0000-0000-0000CB000000}"/>
    <cellStyle name="Normal_office as built edit.xls" xfId="6" xr:uid="{00000000-0005-0000-0000-0000CC000000}"/>
    <cellStyle name="Normal_office interiors edit.xls 2" xfId="8" xr:uid="{00000000-0005-0000-0000-0000CD000000}"/>
    <cellStyle name="Normal_shopping centre design edit.xls" xfId="1" xr:uid="{00000000-0005-0000-0000-0000CE000000}"/>
    <cellStyle name="Note 2" xfId="196" xr:uid="{00000000-0005-0000-0000-0000CF000000}"/>
    <cellStyle name="Note 2 2" xfId="197" xr:uid="{00000000-0005-0000-0000-0000D0000000}"/>
    <cellStyle name="Note 2 3" xfId="198" xr:uid="{00000000-0005-0000-0000-0000D1000000}"/>
    <cellStyle name="Note 2 4" xfId="199" xr:uid="{00000000-0005-0000-0000-0000D2000000}"/>
    <cellStyle name="Note 2 5" xfId="200" xr:uid="{00000000-0005-0000-0000-0000D3000000}"/>
    <cellStyle name="Output 2" xfId="201" xr:uid="{00000000-0005-0000-0000-0000D4000000}"/>
    <cellStyle name="Output 2 2" xfId="202" xr:uid="{00000000-0005-0000-0000-0000D5000000}"/>
    <cellStyle name="Output 2 3" xfId="203" xr:uid="{00000000-0005-0000-0000-0000D6000000}"/>
    <cellStyle name="Output 2 4" xfId="204" xr:uid="{00000000-0005-0000-0000-0000D7000000}"/>
    <cellStyle name="Output 2 5" xfId="205" xr:uid="{00000000-0005-0000-0000-0000D8000000}"/>
    <cellStyle name="Percent" xfId="223" builtinId="5"/>
    <cellStyle name="Percent 2" xfId="206" xr:uid="{00000000-0005-0000-0000-0000DA000000}"/>
    <cellStyle name="Percent 3" xfId="234" xr:uid="{00000000-0005-0000-0000-0000DB000000}"/>
    <cellStyle name="Percent 4" xfId="235" xr:uid="{00000000-0005-0000-0000-0000DC000000}"/>
    <cellStyle name="rowfield" xfId="236" xr:uid="{00000000-0005-0000-0000-0000DD000000}"/>
    <cellStyle name="Test" xfId="237" xr:uid="{00000000-0005-0000-0000-0000DE000000}"/>
    <cellStyle name="Title 2" xfId="207" xr:uid="{00000000-0005-0000-0000-0000DF000000}"/>
    <cellStyle name="Title 2 2" xfId="208" xr:uid="{00000000-0005-0000-0000-0000E0000000}"/>
    <cellStyle name="Title 2 3" xfId="209" xr:uid="{00000000-0005-0000-0000-0000E1000000}"/>
    <cellStyle name="Title 2 4" xfId="210" xr:uid="{00000000-0005-0000-0000-0000E2000000}"/>
    <cellStyle name="Title 2 5" xfId="211" xr:uid="{00000000-0005-0000-0000-0000E3000000}"/>
    <cellStyle name="Total 2" xfId="212" xr:uid="{00000000-0005-0000-0000-0000E4000000}"/>
    <cellStyle name="Total 2 2" xfId="213" xr:uid="{00000000-0005-0000-0000-0000E5000000}"/>
    <cellStyle name="Total 2 3" xfId="214" xr:uid="{00000000-0005-0000-0000-0000E6000000}"/>
    <cellStyle name="Total 2 4" xfId="215" xr:uid="{00000000-0005-0000-0000-0000E7000000}"/>
    <cellStyle name="Total 2 5" xfId="216" xr:uid="{00000000-0005-0000-0000-0000E8000000}"/>
    <cellStyle name="Warning Text 2" xfId="217" xr:uid="{00000000-0005-0000-0000-0000E9000000}"/>
    <cellStyle name="Warning Text 2 2" xfId="218" xr:uid="{00000000-0005-0000-0000-0000EA000000}"/>
    <cellStyle name="Warning Text 2 3" xfId="219" xr:uid="{00000000-0005-0000-0000-0000EB000000}"/>
    <cellStyle name="Warning Text 2 4" xfId="220" xr:uid="{00000000-0005-0000-0000-0000EC000000}"/>
    <cellStyle name="Warning Text 2 5" xfId="221" xr:uid="{00000000-0005-0000-0000-0000ED000000}"/>
  </cellStyles>
  <dxfs count="106">
    <dxf>
      <font>
        <color rgb="FFC00000"/>
      </font>
      <fill>
        <patternFill>
          <bgColor rgb="FFFD9191"/>
        </patternFill>
      </fill>
    </dxf>
    <dxf>
      <font>
        <color rgb="FFC00000"/>
      </font>
      <fill>
        <patternFill>
          <bgColor rgb="FFFD9191"/>
        </patternFill>
      </fill>
    </dxf>
    <dxf>
      <font>
        <color theme="1"/>
      </font>
      <fill>
        <patternFill>
          <bgColor theme="0"/>
        </patternFill>
      </fill>
    </dxf>
    <dxf>
      <font>
        <color theme="1"/>
      </font>
      <fill>
        <patternFill>
          <bgColor theme="2"/>
        </patternFill>
      </fill>
    </dxf>
    <dxf>
      <font>
        <color theme="1"/>
      </font>
      <fill>
        <patternFill>
          <bgColor theme="0"/>
        </patternFill>
      </fill>
    </dxf>
    <dxf>
      <font>
        <color theme="8" tint="0.39994506668294322"/>
      </font>
      <fill>
        <patternFill>
          <bgColor theme="2" tint="-4.9989318521683403E-2"/>
        </patternFill>
      </fill>
    </dxf>
    <dxf>
      <font>
        <color theme="8" tint="0.39994506668294322"/>
      </font>
      <fill>
        <patternFill patternType="solid">
          <bgColor theme="2" tint="-4.9989318521683403E-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strike val="0"/>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strike/>
      </font>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ill>
        <patternFill>
          <bgColor rgb="FFFFEB9C"/>
        </patternFill>
      </fill>
    </dxf>
    <dxf>
      <font>
        <strike/>
      </font>
    </dxf>
    <dxf>
      <font>
        <strike/>
      </font>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rgb="FFC00000"/>
      </font>
      <fill>
        <patternFill>
          <bgColor rgb="FFFD9191"/>
        </patternFill>
      </fill>
    </dxf>
    <dxf>
      <font>
        <color rgb="FFC00000"/>
      </font>
      <fill>
        <patternFill>
          <bgColor rgb="FFFD9191"/>
        </patternFill>
      </fill>
    </dxf>
    <dxf>
      <font>
        <color theme="1"/>
      </font>
      <fill>
        <patternFill>
          <bgColor theme="0"/>
        </patternFill>
      </fill>
    </dxf>
    <dxf>
      <font>
        <color theme="1"/>
      </font>
      <fill>
        <patternFill>
          <bgColor theme="2"/>
        </patternFill>
      </fill>
    </dxf>
    <dxf>
      <font>
        <color theme="1"/>
      </font>
      <fill>
        <patternFill>
          <bgColor theme="0"/>
        </patternFill>
      </fill>
    </dxf>
    <dxf>
      <font>
        <color theme="8" tint="0.39994506668294322"/>
      </font>
      <fill>
        <patternFill>
          <bgColor theme="2" tint="-4.9989318521683403E-2"/>
        </patternFill>
      </fill>
    </dxf>
    <dxf>
      <font>
        <color theme="8" tint="0.39994506668294322"/>
      </font>
      <fill>
        <patternFill patternType="solid">
          <bgColor theme="2" tint="-4.9989318521683403E-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strike val="0"/>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strike/>
      </font>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9" tint="-0.24994659260841701"/>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ill>
        <patternFill>
          <bgColor rgb="FFFFEB9C"/>
        </patternFill>
      </fill>
    </dxf>
    <dxf>
      <font>
        <strike/>
      </font>
    </dxf>
    <dxf>
      <font>
        <strike/>
      </font>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
      <font>
        <color theme="8" tint="0.39994506668294322"/>
      </font>
      <fill>
        <patternFill>
          <bgColor theme="2" tint="-4.9989318521683403E-2"/>
        </patternFill>
      </fill>
    </dxf>
  </dxfs>
  <tableStyles count="0" defaultTableStyle="TableStyleMedium9" defaultPivotStyle="PivotStyleLight16"/>
  <colors>
    <mruColors>
      <color rgb="FFFFB70E"/>
      <color rgb="FFFFF9DD"/>
      <color rgb="FF000000"/>
      <color rgb="FFCCAA00"/>
      <color rgb="FFFFEB9C"/>
      <color rgb="FFFF3300"/>
      <color rgb="FFFD9191"/>
      <color rgb="FFFC6C6C"/>
      <color rgb="FFF8875A"/>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D$36"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D$76" lockText="1" noThreeD="1"/>
</file>

<file path=xl/ctrlProps/ctrlProp12.xml><?xml version="1.0" encoding="utf-8"?>
<formControlPr xmlns="http://schemas.microsoft.com/office/spreadsheetml/2009/9/main" objectType="CheckBox" fmlaLink="$D$59" lockText="1" noThreeD="1"/>
</file>

<file path=xl/ctrlProps/ctrlProp13.xml><?xml version="1.0" encoding="utf-8"?>
<formControlPr xmlns="http://schemas.microsoft.com/office/spreadsheetml/2009/9/main" objectType="CheckBox" fmlaLink="$D$27" lockText="1" noThreeD="1"/>
</file>

<file path=xl/ctrlProps/ctrlProp14.xml><?xml version="1.0" encoding="utf-8"?>
<formControlPr xmlns="http://schemas.microsoft.com/office/spreadsheetml/2009/9/main" objectType="CheckBox" fmlaLink="$D$28" lockText="1" noThreeD="1"/>
</file>

<file path=xl/ctrlProps/ctrlProp15.xml><?xml version="1.0" encoding="utf-8"?>
<formControlPr xmlns="http://schemas.microsoft.com/office/spreadsheetml/2009/9/main" objectType="CheckBox" fmlaLink="$D$29" lockText="1" noThreeD="1"/>
</file>

<file path=xl/ctrlProps/ctrlProp16.xml><?xml version="1.0" encoding="utf-8"?>
<formControlPr xmlns="http://schemas.microsoft.com/office/spreadsheetml/2009/9/main" objectType="CheckBox" fmlaLink="$D$30" lockText="1" noThreeD="1"/>
</file>

<file path=xl/ctrlProps/ctrlProp17.xml><?xml version="1.0" encoding="utf-8"?>
<formControlPr xmlns="http://schemas.microsoft.com/office/spreadsheetml/2009/9/main" objectType="CheckBox" fmlaLink="$D$31" lockText="1" noThreeD="1"/>
</file>

<file path=xl/ctrlProps/ctrlProp18.xml><?xml version="1.0" encoding="utf-8"?>
<formControlPr xmlns="http://schemas.microsoft.com/office/spreadsheetml/2009/9/main" objectType="CheckBox" fmlaLink="$D$32" lockText="1" noThreeD="1"/>
</file>

<file path=xl/ctrlProps/ctrlProp19.xml><?xml version="1.0" encoding="utf-8"?>
<formControlPr xmlns="http://schemas.microsoft.com/office/spreadsheetml/2009/9/main" objectType="CheckBox" fmlaLink="$D$34" lockText="1" noThreeD="1"/>
</file>

<file path=xl/ctrlProps/ctrlProp2.xml><?xml version="1.0" encoding="utf-8"?>
<formControlPr xmlns="http://schemas.microsoft.com/office/spreadsheetml/2009/9/main" objectType="CheckBox" fmlaLink="$D$38" lockText="1" noThreeD="1"/>
</file>

<file path=xl/ctrlProps/ctrlProp20.xml><?xml version="1.0" encoding="utf-8"?>
<formControlPr xmlns="http://schemas.microsoft.com/office/spreadsheetml/2009/9/main" objectType="CheckBox" fmlaLink="$D$35" lockText="1" noThreeD="1"/>
</file>

<file path=xl/ctrlProps/ctrlProp21.xml><?xml version="1.0" encoding="utf-8"?>
<formControlPr xmlns="http://schemas.microsoft.com/office/spreadsheetml/2009/9/main" objectType="CheckBox" fmlaLink="$D$40" lockText="1" noThreeD="1"/>
</file>

<file path=xl/ctrlProps/ctrlProp22.xml><?xml version="1.0" encoding="utf-8"?>
<formControlPr xmlns="http://schemas.microsoft.com/office/spreadsheetml/2009/9/main" objectType="CheckBox" fmlaLink="$D$41" lockText="1" noThreeD="1"/>
</file>

<file path=xl/ctrlProps/ctrlProp23.xml><?xml version="1.0" encoding="utf-8"?>
<formControlPr xmlns="http://schemas.microsoft.com/office/spreadsheetml/2009/9/main" objectType="CheckBox" fmlaLink="$D$42"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D$43" lockText="1" noThreeD="1"/>
</file>

<file path=xl/ctrlProps/ctrlProp3.xml><?xml version="1.0" encoding="utf-8"?>
<formControlPr xmlns="http://schemas.microsoft.com/office/spreadsheetml/2009/9/main" objectType="CheckBox" fmlaLink="$D$39" lockText="1" noThreeD="1"/>
</file>

<file path=xl/ctrlProps/ctrlProp30.xml><?xml version="1.0" encoding="utf-8"?>
<formControlPr xmlns="http://schemas.microsoft.com/office/spreadsheetml/2009/9/main" objectType="CheckBox" fmlaLink="$D$68" lockText="1" noThreeD="1"/>
</file>

<file path=xl/ctrlProps/ctrlProp31.xml><?xml version="1.0" encoding="utf-8"?>
<formControlPr xmlns="http://schemas.microsoft.com/office/spreadsheetml/2009/9/main" objectType="CheckBox" fmlaLink="$D$52" lockText="1" noThreeD="1"/>
</file>

<file path=xl/ctrlProps/ctrlProp32.xml><?xml version="1.0" encoding="utf-8"?>
<formControlPr xmlns="http://schemas.microsoft.com/office/spreadsheetml/2009/9/main" objectType="CheckBox" fmlaLink="$D$36" lockText="1" noThreeD="1"/>
</file>

<file path=xl/ctrlProps/ctrlProp33.xml><?xml version="1.0" encoding="utf-8"?>
<formControlPr xmlns="http://schemas.microsoft.com/office/spreadsheetml/2009/9/main" objectType="CheckBox" fmlaLink="$D$38" lockText="1" noThreeD="1"/>
</file>

<file path=xl/ctrlProps/ctrlProp34.xml><?xml version="1.0" encoding="utf-8"?>
<formControlPr xmlns="http://schemas.microsoft.com/office/spreadsheetml/2009/9/main" objectType="CheckBox" fmlaLink="$D$39" lockText="1" noThreeD="1"/>
</file>

<file path=xl/ctrlProps/ctrlProp35.xml><?xml version="1.0" encoding="utf-8"?>
<formControlPr xmlns="http://schemas.microsoft.com/office/spreadsheetml/2009/9/main" objectType="CheckBox" fmlaLink="$D$44" lockText="1" noThreeD="1"/>
</file>

<file path=xl/ctrlProps/ctrlProp36.xml><?xml version="1.0" encoding="utf-8"?>
<formControlPr xmlns="http://schemas.microsoft.com/office/spreadsheetml/2009/9/main" objectType="CheckBox" fmlaLink="$D$75" lockText="1" noThreeD="1"/>
</file>

<file path=xl/ctrlProps/ctrlProp37.xml><?xml version="1.0" encoding="utf-8"?>
<formControlPr xmlns="http://schemas.microsoft.com/office/spreadsheetml/2009/9/main" objectType="CheckBox" fmlaLink="$D$93" lockText="1" noThreeD="1"/>
</file>

<file path=xl/ctrlProps/ctrlProp38.xml><?xml version="1.0" encoding="utf-8"?>
<formControlPr xmlns="http://schemas.microsoft.com/office/spreadsheetml/2009/9/main" objectType="CheckBox" fmlaLink="$D$92" lockText="1" noThreeD="1"/>
</file>

<file path=xl/ctrlProps/ctrlProp39.xml><?xml version="1.0" encoding="utf-8"?>
<formControlPr xmlns="http://schemas.microsoft.com/office/spreadsheetml/2009/9/main" objectType="CheckBox" fmlaLink="$D$94" lockText="1" noThreeD="1"/>
</file>

<file path=xl/ctrlProps/ctrlProp4.xml><?xml version="1.0" encoding="utf-8"?>
<formControlPr xmlns="http://schemas.microsoft.com/office/spreadsheetml/2009/9/main" objectType="CheckBox" fmlaLink="$D$4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D$76" lockText="1" noThreeD="1"/>
</file>

<file path=xl/ctrlProps/ctrlProp43.xml><?xml version="1.0" encoding="utf-8"?>
<formControlPr xmlns="http://schemas.microsoft.com/office/spreadsheetml/2009/9/main" objectType="CheckBox" fmlaLink="$D$59" lockText="1" noThreeD="1"/>
</file>

<file path=xl/ctrlProps/ctrlProp44.xml><?xml version="1.0" encoding="utf-8"?>
<formControlPr xmlns="http://schemas.microsoft.com/office/spreadsheetml/2009/9/main" objectType="CheckBox" fmlaLink="$D$27" lockText="1" noThreeD="1"/>
</file>

<file path=xl/ctrlProps/ctrlProp45.xml><?xml version="1.0" encoding="utf-8"?>
<formControlPr xmlns="http://schemas.microsoft.com/office/spreadsheetml/2009/9/main" objectType="CheckBox" fmlaLink="$D$28" lockText="1" noThreeD="1"/>
</file>

<file path=xl/ctrlProps/ctrlProp46.xml><?xml version="1.0" encoding="utf-8"?>
<formControlPr xmlns="http://schemas.microsoft.com/office/spreadsheetml/2009/9/main" objectType="CheckBox" fmlaLink="$D$29" lockText="1" noThreeD="1"/>
</file>

<file path=xl/ctrlProps/ctrlProp47.xml><?xml version="1.0" encoding="utf-8"?>
<formControlPr xmlns="http://schemas.microsoft.com/office/spreadsheetml/2009/9/main" objectType="CheckBox" fmlaLink="$D$30" lockText="1" noThreeD="1"/>
</file>

<file path=xl/ctrlProps/ctrlProp48.xml><?xml version="1.0" encoding="utf-8"?>
<formControlPr xmlns="http://schemas.microsoft.com/office/spreadsheetml/2009/9/main" objectType="CheckBox" fmlaLink="$D$31" lockText="1" noThreeD="1"/>
</file>

<file path=xl/ctrlProps/ctrlProp49.xml><?xml version="1.0" encoding="utf-8"?>
<formControlPr xmlns="http://schemas.microsoft.com/office/spreadsheetml/2009/9/main" objectType="CheckBox" fmlaLink="$D$32" lockText="1" noThreeD="1"/>
</file>

<file path=xl/ctrlProps/ctrlProp5.xml><?xml version="1.0" encoding="utf-8"?>
<formControlPr xmlns="http://schemas.microsoft.com/office/spreadsheetml/2009/9/main" objectType="CheckBox" fmlaLink="$D$75" lockText="1" noThreeD="1"/>
</file>

<file path=xl/ctrlProps/ctrlProp50.xml><?xml version="1.0" encoding="utf-8"?>
<formControlPr xmlns="http://schemas.microsoft.com/office/spreadsheetml/2009/9/main" objectType="CheckBox" fmlaLink="$D$34" lockText="1" noThreeD="1"/>
</file>

<file path=xl/ctrlProps/ctrlProp51.xml><?xml version="1.0" encoding="utf-8"?>
<formControlPr xmlns="http://schemas.microsoft.com/office/spreadsheetml/2009/9/main" objectType="CheckBox" fmlaLink="$D$35" lockText="1" noThreeD="1"/>
</file>

<file path=xl/ctrlProps/ctrlProp52.xml><?xml version="1.0" encoding="utf-8"?>
<formControlPr xmlns="http://schemas.microsoft.com/office/spreadsheetml/2009/9/main" objectType="CheckBox" fmlaLink="$D$40" lockText="1" noThreeD="1"/>
</file>

<file path=xl/ctrlProps/ctrlProp53.xml><?xml version="1.0" encoding="utf-8"?>
<formControlPr xmlns="http://schemas.microsoft.com/office/spreadsheetml/2009/9/main" objectType="CheckBox" fmlaLink="$D$41" lockText="1" noThreeD="1"/>
</file>

<file path=xl/ctrlProps/ctrlProp54.xml><?xml version="1.0" encoding="utf-8"?>
<formControlPr xmlns="http://schemas.microsoft.com/office/spreadsheetml/2009/9/main" objectType="CheckBox" fmlaLink="$D$42"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D$93" lockText="1" noThreeD="1"/>
</file>

<file path=xl/ctrlProps/ctrlProp60.xml><?xml version="1.0" encoding="utf-8"?>
<formControlPr xmlns="http://schemas.microsoft.com/office/spreadsheetml/2009/9/main" objectType="CheckBox" fmlaLink="$D$43" lockText="1" noThreeD="1"/>
</file>

<file path=xl/ctrlProps/ctrlProp61.xml><?xml version="1.0" encoding="utf-8"?>
<formControlPr xmlns="http://schemas.microsoft.com/office/spreadsheetml/2009/9/main" objectType="CheckBox" fmlaLink="$D$68" lockText="1" noThreeD="1"/>
</file>

<file path=xl/ctrlProps/ctrlProp62.xml><?xml version="1.0" encoding="utf-8"?>
<formControlPr xmlns="http://schemas.microsoft.com/office/spreadsheetml/2009/9/main" objectType="CheckBox" fmlaLink="$D$52" lockText="1" noThreeD="1"/>
</file>

<file path=xl/ctrlProps/ctrlProp7.xml><?xml version="1.0" encoding="utf-8"?>
<formControlPr xmlns="http://schemas.microsoft.com/office/spreadsheetml/2009/9/main" objectType="CheckBox" fmlaLink="$D$92" lockText="1" noThreeD="1"/>
</file>

<file path=xl/ctrlProps/ctrlProp8.xml><?xml version="1.0" encoding="utf-8"?>
<formControlPr xmlns="http://schemas.microsoft.com/office/spreadsheetml/2009/9/main" objectType="CheckBox" fmlaLink="$D$94"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561975</xdr:colOff>
      <xdr:row>2</xdr:row>
      <xdr:rowOff>6350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7775"/>
        <a:stretch/>
      </xdr:blipFill>
      <xdr:spPr>
        <a:xfrm>
          <a:off x="0" y="38100"/>
          <a:ext cx="8648700" cy="2159000"/>
        </a:xfrm>
        <a:prstGeom prst="rect">
          <a:avLst/>
        </a:prstGeom>
      </xdr:spPr>
    </xdr:pic>
    <xdr:clientData/>
  </xdr:twoCellAnchor>
  <xdr:twoCellAnchor editAs="oneCell">
    <xdr:from>
      <xdr:col>1</xdr:col>
      <xdr:colOff>7676029</xdr:colOff>
      <xdr:row>0</xdr:row>
      <xdr:rowOff>1490382</xdr:rowOff>
    </xdr:from>
    <xdr:to>
      <xdr:col>5</xdr:col>
      <xdr:colOff>585319</xdr:colOff>
      <xdr:row>1</xdr:row>
      <xdr:rowOff>321974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44970" y="1490382"/>
          <a:ext cx="2546349" cy="635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533400</xdr:colOff>
      <xdr:row>9</xdr:row>
      <xdr:rowOff>177801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7775" b="3084"/>
        <a:stretch/>
      </xdr:blipFill>
      <xdr:spPr>
        <a:xfrm>
          <a:off x="0" y="1"/>
          <a:ext cx="8648700" cy="2095500"/>
        </a:xfrm>
        <a:prstGeom prst="rect">
          <a:avLst/>
        </a:prstGeom>
      </xdr:spPr>
    </xdr:pic>
    <xdr:clientData/>
  </xdr:twoCellAnchor>
  <xdr:twoCellAnchor editAs="oneCell">
    <xdr:from>
      <xdr:col>9</xdr:col>
      <xdr:colOff>427504</xdr:colOff>
      <xdr:row>7</xdr:row>
      <xdr:rowOff>93382</xdr:rowOff>
    </xdr:from>
    <xdr:to>
      <xdr:col>13</xdr:col>
      <xdr:colOff>550394</xdr:colOff>
      <xdr:row>9</xdr:row>
      <xdr:rowOff>172749</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42729" y="1455457"/>
          <a:ext cx="2523190" cy="6318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273050</xdr:colOff>
      <xdr:row>9</xdr:row>
      <xdr:rowOff>463550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7775" b="3084"/>
        <a:stretch/>
      </xdr:blipFill>
      <xdr:spPr>
        <a:xfrm>
          <a:off x="0" y="0"/>
          <a:ext cx="8645525" cy="2092325"/>
        </a:xfrm>
        <a:prstGeom prst="rect">
          <a:avLst/>
        </a:prstGeom>
      </xdr:spPr>
    </xdr:pic>
    <xdr:clientData/>
  </xdr:twoCellAnchor>
  <xdr:twoCellAnchor editAs="oneCell">
    <xdr:from>
      <xdr:col>5</xdr:col>
      <xdr:colOff>1773704</xdr:colOff>
      <xdr:row>8</xdr:row>
      <xdr:rowOff>7656</xdr:rowOff>
    </xdr:from>
    <xdr:to>
      <xdr:col>10</xdr:col>
      <xdr:colOff>296394</xdr:colOff>
      <xdr:row>9</xdr:row>
      <xdr:rowOff>458498</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45904" y="1455456"/>
          <a:ext cx="2523190" cy="6318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69850</xdr:colOff>
          <xdr:row>35</xdr:row>
          <xdr:rowOff>184150</xdr:rowOff>
        </xdr:from>
        <xdr:to>
          <xdr:col>5</xdr:col>
          <xdr:colOff>6350</xdr:colOff>
          <xdr:row>35</xdr:row>
          <xdr:rowOff>381000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5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37</xdr:row>
          <xdr:rowOff>184150</xdr:rowOff>
        </xdr:from>
        <xdr:to>
          <xdr:col>5</xdr:col>
          <xdr:colOff>6350</xdr:colOff>
          <xdr:row>37</xdr:row>
          <xdr:rowOff>381000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5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38</xdr:row>
          <xdr:rowOff>184150</xdr:rowOff>
        </xdr:from>
        <xdr:to>
          <xdr:col>5</xdr:col>
          <xdr:colOff>6350</xdr:colOff>
          <xdr:row>38</xdr:row>
          <xdr:rowOff>381000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5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146050</xdr:rowOff>
        </xdr:from>
        <xdr:to>
          <xdr:col>4</xdr:col>
          <xdr:colOff>882650</xdr:colOff>
          <xdr:row>43</xdr:row>
          <xdr:rowOff>342900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5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74</xdr:row>
          <xdr:rowOff>184150</xdr:rowOff>
        </xdr:from>
        <xdr:to>
          <xdr:col>5</xdr:col>
          <xdr:colOff>6350</xdr:colOff>
          <xdr:row>74</xdr:row>
          <xdr:rowOff>381000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5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92</xdr:row>
          <xdr:rowOff>184150</xdr:rowOff>
        </xdr:from>
        <xdr:to>
          <xdr:col>5</xdr:col>
          <xdr:colOff>6350</xdr:colOff>
          <xdr:row>92</xdr:row>
          <xdr:rowOff>381000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5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91</xdr:row>
          <xdr:rowOff>184150</xdr:rowOff>
        </xdr:from>
        <xdr:to>
          <xdr:col>5</xdr:col>
          <xdr:colOff>6350</xdr:colOff>
          <xdr:row>91</xdr:row>
          <xdr:rowOff>381000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5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93</xdr:row>
          <xdr:rowOff>184150</xdr:rowOff>
        </xdr:from>
        <xdr:to>
          <xdr:col>5</xdr:col>
          <xdr:colOff>6350</xdr:colOff>
          <xdr:row>93</xdr:row>
          <xdr:rowOff>381000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5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65</xdr:row>
          <xdr:rowOff>184150</xdr:rowOff>
        </xdr:from>
        <xdr:to>
          <xdr:col>5</xdr:col>
          <xdr:colOff>6350</xdr:colOff>
          <xdr:row>65</xdr:row>
          <xdr:rowOff>381000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5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66</xdr:row>
          <xdr:rowOff>184150</xdr:rowOff>
        </xdr:from>
        <xdr:to>
          <xdr:col>5</xdr:col>
          <xdr:colOff>6350</xdr:colOff>
          <xdr:row>66</xdr:row>
          <xdr:rowOff>381000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5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75</xdr:row>
          <xdr:rowOff>184150</xdr:rowOff>
        </xdr:from>
        <xdr:to>
          <xdr:col>5</xdr:col>
          <xdr:colOff>6350</xdr:colOff>
          <xdr:row>75</xdr:row>
          <xdr:rowOff>381000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5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58</xdr:row>
          <xdr:rowOff>184150</xdr:rowOff>
        </xdr:from>
        <xdr:to>
          <xdr:col>5</xdr:col>
          <xdr:colOff>6350</xdr:colOff>
          <xdr:row>58</xdr:row>
          <xdr:rowOff>381000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5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26</xdr:row>
          <xdr:rowOff>184150</xdr:rowOff>
        </xdr:from>
        <xdr:to>
          <xdr:col>5</xdr:col>
          <xdr:colOff>6350</xdr:colOff>
          <xdr:row>26</xdr:row>
          <xdr:rowOff>381000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5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27</xdr:row>
          <xdr:rowOff>184150</xdr:rowOff>
        </xdr:from>
        <xdr:to>
          <xdr:col>5</xdr:col>
          <xdr:colOff>6350</xdr:colOff>
          <xdr:row>27</xdr:row>
          <xdr:rowOff>381000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5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28</xdr:row>
          <xdr:rowOff>184150</xdr:rowOff>
        </xdr:from>
        <xdr:to>
          <xdr:col>5</xdr:col>
          <xdr:colOff>6350</xdr:colOff>
          <xdr:row>28</xdr:row>
          <xdr:rowOff>381000</xdr:rowOff>
        </xdr:to>
        <xdr:sp macro="" textlink="">
          <xdr:nvSpPr>
            <xdr:cNvPr id="51216" name="Check Box 16" hidden="1">
              <a:extLst>
                <a:ext uri="{63B3BB69-23CF-44E3-9099-C40C66FF867C}">
                  <a14:compatExt spid="_x0000_s51216"/>
                </a:ext>
                <a:ext uri="{FF2B5EF4-FFF2-40B4-BE49-F238E27FC236}">
                  <a16:creationId xmlns:a16="http://schemas.microsoft.com/office/drawing/2014/main" id="{00000000-0008-0000-05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29</xdr:row>
          <xdr:rowOff>184150</xdr:rowOff>
        </xdr:from>
        <xdr:to>
          <xdr:col>5</xdr:col>
          <xdr:colOff>6350</xdr:colOff>
          <xdr:row>29</xdr:row>
          <xdr:rowOff>381000</xdr:rowOff>
        </xdr:to>
        <xdr:sp macro="" textlink="">
          <xdr:nvSpPr>
            <xdr:cNvPr id="51217" name="Check Box 17" hidden="1">
              <a:extLst>
                <a:ext uri="{63B3BB69-23CF-44E3-9099-C40C66FF867C}">
                  <a14:compatExt spid="_x0000_s51217"/>
                </a:ext>
                <a:ext uri="{FF2B5EF4-FFF2-40B4-BE49-F238E27FC236}">
                  <a16:creationId xmlns:a16="http://schemas.microsoft.com/office/drawing/2014/main" id="{00000000-0008-0000-05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30</xdr:row>
          <xdr:rowOff>184150</xdr:rowOff>
        </xdr:from>
        <xdr:to>
          <xdr:col>5</xdr:col>
          <xdr:colOff>6350</xdr:colOff>
          <xdr:row>30</xdr:row>
          <xdr:rowOff>381000</xdr:rowOff>
        </xdr:to>
        <xdr:sp macro="" textlink="">
          <xdr:nvSpPr>
            <xdr:cNvPr id="51218" name="Check Box 18" hidden="1">
              <a:extLst>
                <a:ext uri="{63B3BB69-23CF-44E3-9099-C40C66FF867C}">
                  <a14:compatExt spid="_x0000_s51218"/>
                </a:ext>
                <a:ext uri="{FF2B5EF4-FFF2-40B4-BE49-F238E27FC236}">
                  <a16:creationId xmlns:a16="http://schemas.microsoft.com/office/drawing/2014/main" id="{00000000-0008-0000-05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31</xdr:row>
          <xdr:rowOff>184150</xdr:rowOff>
        </xdr:from>
        <xdr:to>
          <xdr:col>5</xdr:col>
          <xdr:colOff>6350</xdr:colOff>
          <xdr:row>31</xdr:row>
          <xdr:rowOff>381000</xdr:rowOff>
        </xdr:to>
        <xdr:sp macro="" textlink="">
          <xdr:nvSpPr>
            <xdr:cNvPr id="51219" name="Check Box 19" hidden="1">
              <a:extLst>
                <a:ext uri="{63B3BB69-23CF-44E3-9099-C40C66FF867C}">
                  <a14:compatExt spid="_x0000_s51219"/>
                </a:ext>
                <a:ext uri="{FF2B5EF4-FFF2-40B4-BE49-F238E27FC236}">
                  <a16:creationId xmlns:a16="http://schemas.microsoft.com/office/drawing/2014/main" id="{00000000-0008-0000-05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33</xdr:row>
          <xdr:rowOff>184150</xdr:rowOff>
        </xdr:from>
        <xdr:to>
          <xdr:col>5</xdr:col>
          <xdr:colOff>6350</xdr:colOff>
          <xdr:row>33</xdr:row>
          <xdr:rowOff>381000</xdr:rowOff>
        </xdr:to>
        <xdr:sp macro="" textlink="">
          <xdr:nvSpPr>
            <xdr:cNvPr id="51220" name="Check Box 20" hidden="1">
              <a:extLst>
                <a:ext uri="{63B3BB69-23CF-44E3-9099-C40C66FF867C}">
                  <a14:compatExt spid="_x0000_s51220"/>
                </a:ext>
                <a:ext uri="{FF2B5EF4-FFF2-40B4-BE49-F238E27FC236}">
                  <a16:creationId xmlns:a16="http://schemas.microsoft.com/office/drawing/2014/main" id="{00000000-0008-0000-05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34</xdr:row>
          <xdr:rowOff>184150</xdr:rowOff>
        </xdr:from>
        <xdr:to>
          <xdr:col>5</xdr:col>
          <xdr:colOff>6350</xdr:colOff>
          <xdr:row>34</xdr:row>
          <xdr:rowOff>381000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5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39</xdr:row>
          <xdr:rowOff>184150</xdr:rowOff>
        </xdr:from>
        <xdr:to>
          <xdr:col>5</xdr:col>
          <xdr:colOff>6350</xdr:colOff>
          <xdr:row>39</xdr:row>
          <xdr:rowOff>381000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5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40</xdr:row>
          <xdr:rowOff>184150</xdr:rowOff>
        </xdr:from>
        <xdr:to>
          <xdr:col>5</xdr:col>
          <xdr:colOff>6350</xdr:colOff>
          <xdr:row>40</xdr:row>
          <xdr:rowOff>381000</xdr:rowOff>
        </xdr:to>
        <xdr:sp macro="" textlink="">
          <xdr:nvSpPr>
            <xdr:cNvPr id="51223" name="Check Box 23" hidden="1">
              <a:extLst>
                <a:ext uri="{63B3BB69-23CF-44E3-9099-C40C66FF867C}">
                  <a14:compatExt spid="_x0000_s51223"/>
                </a:ext>
                <a:ext uri="{FF2B5EF4-FFF2-40B4-BE49-F238E27FC236}">
                  <a16:creationId xmlns:a16="http://schemas.microsoft.com/office/drawing/2014/main" id="{00000000-0008-0000-05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41</xdr:row>
          <xdr:rowOff>184150</xdr:rowOff>
        </xdr:from>
        <xdr:to>
          <xdr:col>5</xdr:col>
          <xdr:colOff>6350</xdr:colOff>
          <xdr:row>41</xdr:row>
          <xdr:rowOff>381000</xdr:rowOff>
        </xdr:to>
        <xdr:sp macro="" textlink="">
          <xdr:nvSpPr>
            <xdr:cNvPr id="51224" name="Check Box 24" hidden="1">
              <a:extLst>
                <a:ext uri="{63B3BB69-23CF-44E3-9099-C40C66FF867C}">
                  <a14:compatExt spid="_x0000_s51224"/>
                </a:ext>
                <a:ext uri="{FF2B5EF4-FFF2-40B4-BE49-F238E27FC236}">
                  <a16:creationId xmlns:a16="http://schemas.microsoft.com/office/drawing/2014/main" id="{00000000-0008-0000-05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1225" name="Check Box 25" hidden="1">
              <a:extLst>
                <a:ext uri="{63B3BB69-23CF-44E3-9099-C40C66FF867C}">
                  <a14:compatExt spid="_x0000_s51225"/>
                </a:ext>
                <a:ext uri="{FF2B5EF4-FFF2-40B4-BE49-F238E27FC236}">
                  <a16:creationId xmlns:a16="http://schemas.microsoft.com/office/drawing/2014/main" id="{00000000-0008-0000-0500-00001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1226" name="Check Box 26" hidden="1">
              <a:extLst>
                <a:ext uri="{63B3BB69-23CF-44E3-9099-C40C66FF867C}">
                  <a14:compatExt spid="_x0000_s51226"/>
                </a:ext>
                <a:ext uri="{FF2B5EF4-FFF2-40B4-BE49-F238E27FC236}">
                  <a16:creationId xmlns:a16="http://schemas.microsoft.com/office/drawing/2014/main" id="{00000000-0008-0000-0500-00001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5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5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1229" name="Check Box 29" hidden="1">
              <a:extLst>
                <a:ext uri="{63B3BB69-23CF-44E3-9099-C40C66FF867C}">
                  <a14:compatExt spid="_x0000_s51229"/>
                </a:ext>
                <a:ext uri="{FF2B5EF4-FFF2-40B4-BE49-F238E27FC236}">
                  <a16:creationId xmlns:a16="http://schemas.microsoft.com/office/drawing/2014/main" id="{00000000-0008-0000-0500-00001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146050</xdr:rowOff>
        </xdr:from>
        <xdr:to>
          <xdr:col>4</xdr:col>
          <xdr:colOff>882650</xdr:colOff>
          <xdr:row>42</xdr:row>
          <xdr:rowOff>342900</xdr:rowOff>
        </xdr:to>
        <xdr:sp macro="" textlink="">
          <xdr:nvSpPr>
            <xdr:cNvPr id="51230" name="Check Box 30" hidden="1">
              <a:extLst>
                <a:ext uri="{63B3BB69-23CF-44E3-9099-C40C66FF867C}">
                  <a14:compatExt spid="_x0000_s51230"/>
                </a:ext>
                <a:ext uri="{FF2B5EF4-FFF2-40B4-BE49-F238E27FC236}">
                  <a16:creationId xmlns:a16="http://schemas.microsoft.com/office/drawing/2014/main" id="{00000000-0008-0000-0500-00001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67</xdr:row>
          <xdr:rowOff>184150</xdr:rowOff>
        </xdr:from>
        <xdr:to>
          <xdr:col>5</xdr:col>
          <xdr:colOff>6350</xdr:colOff>
          <xdr:row>67</xdr:row>
          <xdr:rowOff>381000</xdr:rowOff>
        </xdr:to>
        <xdr:sp macro="" textlink="">
          <xdr:nvSpPr>
            <xdr:cNvPr id="51237" name="Check Box 37" hidden="1">
              <a:extLst>
                <a:ext uri="{63B3BB69-23CF-44E3-9099-C40C66FF867C}">
                  <a14:compatExt spid="_x0000_s51237"/>
                </a:ext>
                <a:ext uri="{FF2B5EF4-FFF2-40B4-BE49-F238E27FC236}">
                  <a16:creationId xmlns:a16="http://schemas.microsoft.com/office/drawing/2014/main" id="{00000000-0008-0000-0500-00002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146050</xdr:rowOff>
        </xdr:from>
        <xdr:to>
          <xdr:col>4</xdr:col>
          <xdr:colOff>876300</xdr:colOff>
          <xdr:row>51</xdr:row>
          <xdr:rowOff>342900</xdr:rowOff>
        </xdr:to>
        <xdr:sp macro="" textlink="">
          <xdr:nvSpPr>
            <xdr:cNvPr id="51238" name="Check Box 38" hidden="1">
              <a:extLst>
                <a:ext uri="{63B3BB69-23CF-44E3-9099-C40C66FF867C}">
                  <a14:compatExt spid="_x0000_s51238"/>
                </a:ext>
                <a:ext uri="{FF2B5EF4-FFF2-40B4-BE49-F238E27FC236}">
                  <a16:creationId xmlns:a16="http://schemas.microsoft.com/office/drawing/2014/main" id="{00000000-0008-0000-0500-00002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69850</xdr:colOff>
          <xdr:row>35</xdr:row>
          <xdr:rowOff>184150</xdr:rowOff>
        </xdr:from>
        <xdr:to>
          <xdr:col>5</xdr:col>
          <xdr:colOff>6350</xdr:colOff>
          <xdr:row>35</xdr:row>
          <xdr:rowOff>381000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92238F04-977C-4118-AD62-1D4E7BC562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37</xdr:row>
          <xdr:rowOff>184150</xdr:rowOff>
        </xdr:from>
        <xdr:to>
          <xdr:col>5</xdr:col>
          <xdr:colOff>6350</xdr:colOff>
          <xdr:row>37</xdr:row>
          <xdr:rowOff>381000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DA511C64-6519-4CAA-B769-4C9987711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38</xdr:row>
          <xdr:rowOff>184150</xdr:rowOff>
        </xdr:from>
        <xdr:to>
          <xdr:col>5</xdr:col>
          <xdr:colOff>6350</xdr:colOff>
          <xdr:row>38</xdr:row>
          <xdr:rowOff>381000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91B168DD-CF62-41A3-9319-876845CC00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146050</xdr:rowOff>
        </xdr:from>
        <xdr:to>
          <xdr:col>4</xdr:col>
          <xdr:colOff>882650</xdr:colOff>
          <xdr:row>43</xdr:row>
          <xdr:rowOff>342900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E399860-8ADD-4373-BB62-BFB52F1258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74</xdr:row>
          <xdr:rowOff>184150</xdr:rowOff>
        </xdr:from>
        <xdr:to>
          <xdr:col>5</xdr:col>
          <xdr:colOff>6350</xdr:colOff>
          <xdr:row>74</xdr:row>
          <xdr:rowOff>381000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6616081F-9544-4362-BFC9-DB21C6123C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92</xdr:row>
          <xdr:rowOff>184150</xdr:rowOff>
        </xdr:from>
        <xdr:to>
          <xdr:col>5</xdr:col>
          <xdr:colOff>6350</xdr:colOff>
          <xdr:row>92</xdr:row>
          <xdr:rowOff>381000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5622736B-21C7-46FC-A4A7-F93B3EDF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91</xdr:row>
          <xdr:rowOff>184150</xdr:rowOff>
        </xdr:from>
        <xdr:to>
          <xdr:col>5</xdr:col>
          <xdr:colOff>6350</xdr:colOff>
          <xdr:row>91</xdr:row>
          <xdr:rowOff>381000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446352A6-D73F-468C-86F1-BE0D9E4168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93</xdr:row>
          <xdr:rowOff>184150</xdr:rowOff>
        </xdr:from>
        <xdr:to>
          <xdr:col>5</xdr:col>
          <xdr:colOff>6350</xdr:colOff>
          <xdr:row>93</xdr:row>
          <xdr:rowOff>381000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D1690A72-588C-4911-BF04-AFAD3E3483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65</xdr:row>
          <xdr:rowOff>184150</xdr:rowOff>
        </xdr:from>
        <xdr:to>
          <xdr:col>5</xdr:col>
          <xdr:colOff>6350</xdr:colOff>
          <xdr:row>65</xdr:row>
          <xdr:rowOff>381000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8C899683-1942-4244-A37B-4DD9ADB1AD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66</xdr:row>
          <xdr:rowOff>184150</xdr:rowOff>
        </xdr:from>
        <xdr:to>
          <xdr:col>5</xdr:col>
          <xdr:colOff>6350</xdr:colOff>
          <xdr:row>66</xdr:row>
          <xdr:rowOff>381000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31AA545D-794A-4081-BF3E-56D19797AA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75</xdr:row>
          <xdr:rowOff>184150</xdr:rowOff>
        </xdr:from>
        <xdr:to>
          <xdr:col>5</xdr:col>
          <xdr:colOff>6350</xdr:colOff>
          <xdr:row>75</xdr:row>
          <xdr:rowOff>381000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E77AF739-22D8-4277-8B0A-245CAADE27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58</xdr:row>
          <xdr:rowOff>184150</xdr:rowOff>
        </xdr:from>
        <xdr:to>
          <xdr:col>5</xdr:col>
          <xdr:colOff>6350</xdr:colOff>
          <xdr:row>58</xdr:row>
          <xdr:rowOff>381000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4B13B2C0-FD83-4BC4-AFCD-0EDFE89A5E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26</xdr:row>
          <xdr:rowOff>184150</xdr:rowOff>
        </xdr:from>
        <xdr:to>
          <xdr:col>5</xdr:col>
          <xdr:colOff>6350</xdr:colOff>
          <xdr:row>26</xdr:row>
          <xdr:rowOff>381000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233283A-ACED-44A0-A5E7-1C680217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27</xdr:row>
          <xdr:rowOff>184150</xdr:rowOff>
        </xdr:from>
        <xdr:to>
          <xdr:col>5</xdr:col>
          <xdr:colOff>6350</xdr:colOff>
          <xdr:row>27</xdr:row>
          <xdr:rowOff>381000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C67FFD95-F01D-48AA-9827-9738E00A3A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28</xdr:row>
          <xdr:rowOff>184150</xdr:rowOff>
        </xdr:from>
        <xdr:to>
          <xdr:col>5</xdr:col>
          <xdr:colOff>6350</xdr:colOff>
          <xdr:row>28</xdr:row>
          <xdr:rowOff>381000</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7FAC7C92-37CF-459E-91BF-ACECB1571B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29</xdr:row>
          <xdr:rowOff>184150</xdr:rowOff>
        </xdr:from>
        <xdr:to>
          <xdr:col>5</xdr:col>
          <xdr:colOff>6350</xdr:colOff>
          <xdr:row>29</xdr:row>
          <xdr:rowOff>381000</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5DCDA182-5CA8-4409-8D53-F4E98BD25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30</xdr:row>
          <xdr:rowOff>184150</xdr:rowOff>
        </xdr:from>
        <xdr:to>
          <xdr:col>5</xdr:col>
          <xdr:colOff>6350</xdr:colOff>
          <xdr:row>30</xdr:row>
          <xdr:rowOff>381000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348CA136-F36B-4020-BF74-428AF5B8EC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31</xdr:row>
          <xdr:rowOff>184150</xdr:rowOff>
        </xdr:from>
        <xdr:to>
          <xdr:col>5</xdr:col>
          <xdr:colOff>6350</xdr:colOff>
          <xdr:row>31</xdr:row>
          <xdr:rowOff>381000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FC9472A6-1BD3-4149-8B28-B75E09BD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33</xdr:row>
          <xdr:rowOff>184150</xdr:rowOff>
        </xdr:from>
        <xdr:to>
          <xdr:col>5</xdr:col>
          <xdr:colOff>6350</xdr:colOff>
          <xdr:row>33</xdr:row>
          <xdr:rowOff>381000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65D9FA38-2E40-44A2-9BBD-6B8A698F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34</xdr:row>
          <xdr:rowOff>184150</xdr:rowOff>
        </xdr:from>
        <xdr:to>
          <xdr:col>5</xdr:col>
          <xdr:colOff>6350</xdr:colOff>
          <xdr:row>34</xdr:row>
          <xdr:rowOff>381000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B052120B-B672-4510-A680-3C2CC146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39</xdr:row>
          <xdr:rowOff>184150</xdr:rowOff>
        </xdr:from>
        <xdr:to>
          <xdr:col>5</xdr:col>
          <xdr:colOff>6350</xdr:colOff>
          <xdr:row>39</xdr:row>
          <xdr:rowOff>381000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7437932C-33CD-4DA5-8A32-CB97AAABBF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40</xdr:row>
          <xdr:rowOff>184150</xdr:rowOff>
        </xdr:from>
        <xdr:to>
          <xdr:col>5</xdr:col>
          <xdr:colOff>6350</xdr:colOff>
          <xdr:row>40</xdr:row>
          <xdr:rowOff>381000</xdr:rowOff>
        </xdr:to>
        <xdr:sp macro="" textlink="">
          <xdr:nvSpPr>
            <xdr:cNvPr id="53270" name="Check Box 22" hidden="1">
              <a:extLst>
                <a:ext uri="{63B3BB69-23CF-44E3-9099-C40C66FF867C}">
                  <a14:compatExt spid="_x0000_s53270"/>
                </a:ext>
                <a:ext uri="{FF2B5EF4-FFF2-40B4-BE49-F238E27FC236}">
                  <a16:creationId xmlns:a16="http://schemas.microsoft.com/office/drawing/2014/main" id="{F2852200-E76D-4B55-ACF3-3B403B1347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41</xdr:row>
          <xdr:rowOff>184150</xdr:rowOff>
        </xdr:from>
        <xdr:to>
          <xdr:col>5</xdr:col>
          <xdr:colOff>6350</xdr:colOff>
          <xdr:row>41</xdr:row>
          <xdr:rowOff>381000</xdr:rowOff>
        </xdr:to>
        <xdr:sp macro="" textlink="">
          <xdr:nvSpPr>
            <xdr:cNvPr id="53271" name="Check Box 23" hidden="1">
              <a:extLst>
                <a:ext uri="{63B3BB69-23CF-44E3-9099-C40C66FF867C}">
                  <a14:compatExt spid="_x0000_s53271"/>
                </a:ext>
                <a:ext uri="{FF2B5EF4-FFF2-40B4-BE49-F238E27FC236}">
                  <a16:creationId xmlns:a16="http://schemas.microsoft.com/office/drawing/2014/main" id="{3F61F1D6-60AB-449C-9ADF-544AA7DD0C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3272" name="Check Box 24" hidden="1">
              <a:extLst>
                <a:ext uri="{63B3BB69-23CF-44E3-9099-C40C66FF867C}">
                  <a14:compatExt spid="_x0000_s53272"/>
                </a:ext>
                <a:ext uri="{FF2B5EF4-FFF2-40B4-BE49-F238E27FC236}">
                  <a16:creationId xmlns:a16="http://schemas.microsoft.com/office/drawing/2014/main" id="{837D6914-FD56-4BE0-B986-37C795283A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3273" name="Check Box 25" hidden="1">
              <a:extLst>
                <a:ext uri="{63B3BB69-23CF-44E3-9099-C40C66FF867C}">
                  <a14:compatExt spid="_x0000_s53273"/>
                </a:ext>
                <a:ext uri="{FF2B5EF4-FFF2-40B4-BE49-F238E27FC236}">
                  <a16:creationId xmlns:a16="http://schemas.microsoft.com/office/drawing/2014/main" id="{03915384-DBC5-4C5B-B511-074EF247E4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3274" name="Check Box 26" hidden="1">
              <a:extLst>
                <a:ext uri="{63B3BB69-23CF-44E3-9099-C40C66FF867C}">
                  <a14:compatExt spid="_x0000_s53274"/>
                </a:ext>
                <a:ext uri="{FF2B5EF4-FFF2-40B4-BE49-F238E27FC236}">
                  <a16:creationId xmlns:a16="http://schemas.microsoft.com/office/drawing/2014/main" id="{45DA23A6-0336-4641-892B-BBB8659911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1917142A-C0CF-48D4-9EE9-56584F0BFB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4</xdr:col>
          <xdr:colOff>882650</xdr:colOff>
          <xdr:row>53</xdr:row>
          <xdr:rowOff>215900</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99203E6-994B-4393-A0FA-4BC8545A8C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146050</xdr:rowOff>
        </xdr:from>
        <xdr:to>
          <xdr:col>4</xdr:col>
          <xdr:colOff>882650</xdr:colOff>
          <xdr:row>42</xdr:row>
          <xdr:rowOff>342900</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5D613840-75AE-48DC-B044-ECE593FFAE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67</xdr:row>
          <xdr:rowOff>184150</xdr:rowOff>
        </xdr:from>
        <xdr:to>
          <xdr:col>5</xdr:col>
          <xdr:colOff>6350</xdr:colOff>
          <xdr:row>67</xdr:row>
          <xdr:rowOff>381000</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AEEDD1BD-2725-4DC6-908C-CA98EF4F4A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146050</xdr:rowOff>
        </xdr:from>
        <xdr:to>
          <xdr:col>4</xdr:col>
          <xdr:colOff>876300</xdr:colOff>
          <xdr:row>51</xdr:row>
          <xdr:rowOff>342900</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B09C2E4D-5A2C-4B38-89E9-5F1B72550C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data\greenstar\jchapa\Desktop\Green%20Star-%20Multi%20Unit%20Residential%20v1%20(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yd-data\greenstar\GS%20Custom\03%20Pilot\01%20Tool%20Development\05%20Excel\Excel%20-%20Calculators\Green%20Star%20-%20Calculators%20Mixed%20use%20unlocked%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d-data\greenstar\Green%20Star%20-%20Office%20As%20Built\Version%202\Excel%20Tool\Green%20Star%20-%20Office%20As%20Built%20v2%20WI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Ene-Con Calculator"/>
      <sheetName val="GHG Emissions Calculator"/>
      <sheetName val="Transport"/>
      <sheetName val="Mass Transport Calculator"/>
      <sheetName val="Water"/>
      <sheetName val="Potable Water Calculator"/>
      <sheetName val="Materials"/>
      <sheetName val="Flooring Calculator"/>
      <sheetName val="Joinery Calculator"/>
      <sheetName val="Internal Walls Calculator"/>
      <sheetName val="Land Use &amp; Ecology"/>
      <sheetName val="Ecology Calculator"/>
      <sheetName val="Emissions"/>
      <sheetName val="Sewage Calculator"/>
      <sheetName val="Innovation"/>
      <sheetName val="Credit Summary"/>
      <sheetName val="Graphical Summary"/>
      <sheetName val="Changelog"/>
      <sheetName val="Changelog_internal"/>
      <sheetName val="Calculation hidden"/>
      <sheetName val="Green Star- Multi Unit Resident"/>
      <sheetName val="Sheet1"/>
      <sheetName val="hidden"/>
    </sheetNames>
    <sheetDataSet>
      <sheetData sheetId="0"/>
      <sheetData sheetId="1"/>
      <sheetData sheetId="2"/>
      <sheetData sheetId="3"/>
      <sheetData sheetId="4">
        <row r="8">
          <cell r="C8" t="str">
            <v>Name of Building:</v>
          </cell>
        </row>
        <row r="9">
          <cell r="C9" t="str">
            <v>Address of Building:</v>
          </cell>
        </row>
        <row r="15">
          <cell r="C15" t="str">
            <v>Applicant:</v>
          </cell>
        </row>
        <row r="19">
          <cell r="C19" t="str">
            <v>ESD Consultant:</v>
          </cell>
        </row>
        <row r="20">
          <cell r="C20" t="str">
            <v>Project Manager:</v>
          </cell>
        </row>
        <row r="21">
          <cell r="C21" t="str">
            <v>Architect:</v>
          </cell>
        </row>
        <row r="22">
          <cell r="C22" t="str">
            <v>Structural/Civil Engineer:</v>
          </cell>
        </row>
        <row r="23">
          <cell r="C23" t="str">
            <v>Building Services Engineer:</v>
          </cell>
        </row>
        <row r="24">
          <cell r="C24" t="str">
            <v>Quantity Surveyor:</v>
          </cell>
        </row>
        <row r="25">
          <cell r="C25" t="str">
            <v>Acoustic Consultant:</v>
          </cell>
        </row>
        <row r="26">
          <cell r="C26" t="str">
            <v>Landscaping Consultant:</v>
          </cell>
        </row>
        <row r="27">
          <cell r="C27" t="str">
            <v>Building Surveyor:</v>
          </cell>
        </row>
        <row r="28">
          <cell r="C28" t="str">
            <v>Main Contractor:</v>
          </cell>
        </row>
        <row r="31">
          <cell r="C31" t="str">
            <v>Gross Floor Area (GFA) in m2:</v>
          </cell>
        </row>
        <row r="32">
          <cell r="C32" t="str">
            <v>BCA Class 2 and Class 1a (ii) Residential area in m2:</v>
          </cell>
        </row>
        <row r="33">
          <cell r="C33">
            <v>30</v>
          </cell>
        </row>
        <row r="34">
          <cell r="C34" t="str">
            <v>Please enter Gross Floor Area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t="str">
            <v/>
          </cell>
        </row>
      </sheetData>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ilding Input"/>
      <sheetName val="Green Star"/>
      <sheetName val="Introduction"/>
      <sheetName val="Disclaimer"/>
      <sheetName val="Summary"/>
      <sheetName val="Residential Ene-Con Calculator"/>
      <sheetName val="Residential Ene-1 Calculator"/>
      <sheetName val="GHG Emissions Calculator"/>
      <sheetName val="Potable Water Calculator"/>
      <sheetName val="Mass Transport Calculator"/>
      <sheetName val="Sewage Calculator"/>
      <sheetName val="Flooring Calculator"/>
      <sheetName val="Assemblies Calculator"/>
      <sheetName val="Furniture Calculator"/>
      <sheetName val="Ecology Calculator"/>
      <sheetName val="Calculation hidden"/>
      <sheetName val="Impact Categories Calculator"/>
      <sheetName val="hidden"/>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row r="5">
          <cell r="B5" t="str">
            <v>No. of Bus, Tram or Ferry Services</v>
          </cell>
        </row>
      </sheetData>
      <sheetData sheetId="8"/>
      <sheetData sheetId="9">
        <row r="5">
          <cell r="B5" t="str">
            <v>No. of Bus, Tram or Ferry Services</v>
          </cell>
        </row>
        <row r="6">
          <cell r="B6" t="str">
            <v>Walking Distance from Building Entrance to Public Transport</v>
          </cell>
          <cell r="C6" t="str">
            <v>Frequency of Service During Peak Periods</v>
          </cell>
        </row>
        <row r="7">
          <cell r="C7" t="str">
            <v>15 min</v>
          </cell>
          <cell r="D7" t="str">
            <v>30 min</v>
          </cell>
        </row>
        <row r="8">
          <cell r="B8" t="str">
            <v>0-250m</v>
          </cell>
        </row>
        <row r="9">
          <cell r="B9" t="str">
            <v>250-500m</v>
          </cell>
        </row>
        <row r="10">
          <cell r="B10" t="str">
            <v>500-750m</v>
          </cell>
        </row>
        <row r="11">
          <cell r="B11" t="str">
            <v>750m-1km</v>
          </cell>
        </row>
        <row r="14">
          <cell r="B14" t="str">
            <v>No. of Train Services</v>
          </cell>
        </row>
        <row r="15">
          <cell r="B15" t="str">
            <v>Walking Distance from Building Entrance to Public Transport</v>
          </cell>
          <cell r="C15" t="str">
            <v>Frequency of Service During Peak Periods</v>
          </cell>
        </row>
        <row r="16">
          <cell r="C16" t="str">
            <v>15 min</v>
          </cell>
          <cell r="D16" t="str">
            <v>30 min</v>
          </cell>
        </row>
        <row r="17">
          <cell r="B17" t="str">
            <v>0-250m</v>
          </cell>
        </row>
        <row r="18">
          <cell r="B18" t="str">
            <v>250-500m</v>
          </cell>
        </row>
        <row r="19">
          <cell r="B19" t="str">
            <v>500-750m</v>
          </cell>
        </row>
        <row r="20">
          <cell r="B20" t="str">
            <v>750m-1km</v>
          </cell>
        </row>
        <row r="22">
          <cell r="D22">
            <v>0</v>
          </cell>
        </row>
      </sheetData>
      <sheetData sheetId="10"/>
      <sheetData sheetId="11"/>
      <sheetData sheetId="12"/>
      <sheetData sheetId="13">
        <row r="5">
          <cell r="B5" t="str">
            <v>Does the site contain any rare, threatened or vulnerable flora or fauna?</v>
          </cell>
        </row>
      </sheetData>
      <sheetData sheetId="14">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t="str">
            <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Green Star Design &amp; As Built">
  <a:themeElements>
    <a:clrScheme name="Design &amp; As Built">
      <a:dk1>
        <a:srgbClr val="3F4450"/>
      </a:dk1>
      <a:lt1>
        <a:srgbClr val="FFFFFF"/>
      </a:lt1>
      <a:dk2>
        <a:srgbClr val="1E3863"/>
      </a:dk2>
      <a:lt2>
        <a:srgbClr val="FFFFFF"/>
      </a:lt2>
      <a:accent1>
        <a:srgbClr val="1E3863"/>
      </a:accent1>
      <a:accent2>
        <a:srgbClr val="455277"/>
      </a:accent2>
      <a:accent3>
        <a:srgbClr val="8F9CB1"/>
      </a:accent3>
      <a:accent4>
        <a:srgbClr val="3F4450"/>
      </a:accent4>
      <a:accent5>
        <a:srgbClr val="9EA1A6"/>
      </a:accent5>
      <a:accent6>
        <a:srgbClr val="C4C6C9"/>
      </a:accent6>
      <a:hlink>
        <a:srgbClr val="1E3863"/>
      </a:hlink>
      <a:folHlink>
        <a:srgbClr val="C5C7CA"/>
      </a:folHlink>
    </a:clrScheme>
    <a:fontScheme name="Green Star Corporat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5.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10.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8"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F34"/>
  <sheetViews>
    <sheetView showGridLines="0" showRowColHeaders="0" topLeftCell="A4" zoomScaleNormal="100" workbookViewId="0">
      <selection activeCell="N2" sqref="N2"/>
    </sheetView>
  </sheetViews>
  <sheetFormatPr defaultColWidth="7.83203125" defaultRowHeight="12.5"/>
  <cols>
    <col min="1" max="1" width="3.5" style="21" customWidth="1"/>
    <col min="2" max="2" width="102.58203125" style="21" customWidth="1"/>
    <col min="3" max="16384" width="7.83203125" style="21"/>
  </cols>
  <sheetData>
    <row r="1" spans="1:6" ht="141.75" customHeight="1"/>
    <row r="2" spans="1:6" ht="30.5">
      <c r="B2" s="260"/>
      <c r="C2" s="261"/>
      <c r="D2" s="261"/>
      <c r="E2" s="11"/>
    </row>
    <row r="3" spans="1:6" ht="33.75" customHeight="1">
      <c r="A3" s="263" t="s">
        <v>0</v>
      </c>
      <c r="B3" s="263"/>
      <c r="C3" s="263"/>
      <c r="D3" s="263"/>
      <c r="E3" s="263"/>
      <c r="F3" s="263"/>
    </row>
    <row r="4" spans="1:6" ht="409.5" customHeight="1">
      <c r="A4" s="262" t="s">
        <v>1</v>
      </c>
      <c r="B4" s="262"/>
      <c r="C4" s="262"/>
      <c r="D4" s="262"/>
      <c r="E4" s="262"/>
      <c r="F4" s="262"/>
    </row>
    <row r="5" spans="1:6" ht="300" customHeight="1">
      <c r="B5" s="137" t="s">
        <v>2</v>
      </c>
    </row>
    <row r="6" spans="1:6" ht="13.5">
      <c r="B6" s="24"/>
    </row>
    <row r="7" spans="1:6" ht="13.5">
      <c r="B7" s="24"/>
    </row>
    <row r="8" spans="1:6" ht="13.5">
      <c r="B8" s="24"/>
    </row>
    <row r="9" spans="1:6" ht="13.5">
      <c r="B9" s="24"/>
    </row>
    <row r="10" spans="1:6" ht="13.5">
      <c r="B10" s="24"/>
    </row>
    <row r="11" spans="1:6" ht="13.5">
      <c r="B11" s="24"/>
    </row>
    <row r="12" spans="1:6" ht="13.5">
      <c r="B12" s="24"/>
    </row>
    <row r="13" spans="1:6" ht="13.5">
      <c r="B13" s="24"/>
    </row>
    <row r="14" spans="1:6" ht="13.5">
      <c r="B14" s="24"/>
    </row>
    <row r="15" spans="1:6" ht="13.5">
      <c r="B15" s="24"/>
    </row>
    <row r="16" spans="1:6" ht="13.5">
      <c r="B16" s="24"/>
    </row>
    <row r="17" spans="2:2" ht="13.5">
      <c r="B17" s="24"/>
    </row>
    <row r="18" spans="2:2" ht="13.5">
      <c r="B18" s="24"/>
    </row>
    <row r="19" spans="2:2" ht="13.5">
      <c r="B19" s="25"/>
    </row>
    <row r="20" spans="2:2" ht="13.5">
      <c r="B20" s="24"/>
    </row>
    <row r="21" spans="2:2" ht="13.5">
      <c r="B21" s="25"/>
    </row>
    <row r="22" spans="2:2" ht="13.5">
      <c r="B22" s="24"/>
    </row>
    <row r="23" spans="2:2" ht="13.5">
      <c r="B23" s="25"/>
    </row>
    <row r="24" spans="2:2" ht="13.5">
      <c r="B24" s="25"/>
    </row>
    <row r="25" spans="2:2" ht="13.5">
      <c r="B25" s="25"/>
    </row>
    <row r="26" spans="2:2" ht="13.5">
      <c r="B26" s="25"/>
    </row>
    <row r="27" spans="2:2">
      <c r="B27" s="22"/>
    </row>
    <row r="28" spans="2:2">
      <c r="B28" s="22"/>
    </row>
    <row r="29" spans="2:2">
      <c r="B29" s="22"/>
    </row>
    <row r="34" spans="3:3">
      <c r="C34" s="23"/>
    </row>
  </sheetData>
  <sheetProtection algorithmName="SHA-512" hashValue="QJu7+dHGBF7d/pqSrJybsfK4vryJc3MC9Cew6YeBW6Qu4CI73Lk++9qgFrBb/YjtwlvoNFuqJJfmhj56d5PWJA==" saltValue="d9uA1fNsiTWZ2hy6mr40dg==" spinCount="100000" sheet="1" selectLockedCells="1" selectUnlockedCells="1"/>
  <customSheetViews>
    <customSheetView guid="{5013EB9C-19BB-466B-9CDC-5A3743C1EB5F}" showGridLines="0" showRowCol="0" fitToPage="1">
      <selection activeCell="E7" sqref="E7"/>
      <pageMargins left="0" right="0" top="0" bottom="0" header="0" footer="0"/>
      <pageSetup paperSize="9" scale="75" orientation="portrait" horizontalDpi="1200" verticalDpi="1200" r:id="rId1"/>
    </customSheetView>
  </customSheetViews>
  <mergeCells count="3">
    <mergeCell ref="B2:D2"/>
    <mergeCell ref="A4:F4"/>
    <mergeCell ref="A3:F3"/>
  </mergeCells>
  <pageMargins left="0.70866141732283472" right="0.70866141732283472" top="0.74803149606299213" bottom="0.74803149606299213" header="0.31496062992125984" footer="0.31496062992125984"/>
  <pageSetup paperSize="9" scale="7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6"/>
  <sheetViews>
    <sheetView showGridLines="0" showRowColHeaders="0" zoomScaleNormal="100" workbookViewId="0">
      <selection activeCell="J29" sqref="J29"/>
    </sheetView>
  </sheetViews>
  <sheetFormatPr defaultColWidth="7.83203125" defaultRowHeight="12.5"/>
  <cols>
    <col min="1" max="1" width="3.33203125" style="3" customWidth="1"/>
    <col min="2" max="2" width="17.6640625" style="3" bestFit="1" customWidth="1"/>
    <col min="3" max="3" width="16" style="3" bestFit="1" customWidth="1"/>
    <col min="4" max="4" width="18.08203125" style="3" bestFit="1" customWidth="1"/>
    <col min="5" max="5" width="7.83203125" style="3"/>
    <col min="6" max="6" width="11.83203125" style="3" customWidth="1"/>
    <col min="7" max="16384" width="7.83203125" style="3"/>
  </cols>
  <sheetData>
    <row r="1" spans="1:14" ht="30.5">
      <c r="B1" s="264"/>
      <c r="C1" s="265"/>
      <c r="D1" s="265"/>
    </row>
    <row r="9" spans="1:14" ht="30.5">
      <c r="B9" s="260"/>
      <c r="C9" s="261"/>
      <c r="D9" s="261"/>
    </row>
    <row r="10" spans="1:14" ht="15.75" customHeight="1">
      <c r="A10" s="4"/>
      <c r="C10" s="9"/>
      <c r="D10" s="11"/>
      <c r="E10" s="10"/>
      <c r="F10" s="9"/>
    </row>
    <row r="11" spans="1:14" ht="13.5" customHeight="1">
      <c r="A11" s="266" t="s">
        <v>3</v>
      </c>
      <c r="B11" s="266"/>
      <c r="C11" s="266"/>
      <c r="D11" s="266"/>
      <c r="E11" s="266"/>
      <c r="F11" s="266"/>
      <c r="G11" s="266"/>
      <c r="H11" s="266"/>
      <c r="I11" s="266"/>
      <c r="J11" s="266"/>
      <c r="K11" s="266"/>
      <c r="L11" s="266"/>
      <c r="M11" s="266"/>
      <c r="N11" s="266"/>
    </row>
    <row r="12" spans="1:14" ht="13.5" customHeight="1">
      <c r="A12" s="266"/>
      <c r="B12" s="266"/>
      <c r="C12" s="266"/>
      <c r="D12" s="266"/>
      <c r="E12" s="266"/>
      <c r="F12" s="266"/>
      <c r="G12" s="266"/>
      <c r="H12" s="266"/>
      <c r="I12" s="266"/>
      <c r="J12" s="266"/>
      <c r="K12" s="266"/>
      <c r="L12" s="266"/>
      <c r="M12" s="266"/>
      <c r="N12" s="266"/>
    </row>
    <row r="13" spans="1:14" ht="13.5" customHeight="1">
      <c r="A13" s="266"/>
      <c r="B13" s="266"/>
      <c r="C13" s="266"/>
      <c r="D13" s="266"/>
      <c r="E13" s="266"/>
      <c r="F13" s="266"/>
      <c r="G13" s="266"/>
      <c r="H13" s="266"/>
      <c r="I13" s="266"/>
      <c r="J13" s="266"/>
      <c r="K13" s="266"/>
      <c r="L13" s="266"/>
      <c r="M13" s="266"/>
      <c r="N13" s="266"/>
    </row>
    <row r="14" spans="1:14" ht="13.5" customHeight="1">
      <c r="A14" s="266"/>
      <c r="B14" s="266"/>
      <c r="C14" s="266"/>
      <c r="D14" s="266"/>
      <c r="E14" s="266"/>
      <c r="F14" s="266"/>
      <c r="G14" s="266"/>
      <c r="H14" s="266"/>
      <c r="I14" s="266"/>
      <c r="J14" s="266"/>
      <c r="K14" s="266"/>
      <c r="L14" s="266"/>
      <c r="M14" s="266"/>
      <c r="N14" s="266"/>
    </row>
    <row r="15" spans="1:14" ht="14.25" customHeight="1">
      <c r="A15" s="266"/>
      <c r="B15" s="266"/>
      <c r="C15" s="266"/>
      <c r="D15" s="266"/>
      <c r="E15" s="266"/>
      <c r="F15" s="266"/>
      <c r="G15" s="266"/>
      <c r="H15" s="266"/>
      <c r="I15" s="266"/>
      <c r="J15" s="266"/>
      <c r="K15" s="266"/>
      <c r="L15" s="266"/>
      <c r="M15" s="266"/>
      <c r="N15" s="266"/>
    </row>
    <row r="16" spans="1:14">
      <c r="B16" s="126"/>
      <c r="C16" s="126"/>
      <c r="D16" s="126"/>
      <c r="E16" s="39"/>
      <c r="F16" s="39"/>
    </row>
    <row r="17" spans="1:14" ht="33.75" customHeight="1">
      <c r="A17" s="267" t="s">
        <v>4</v>
      </c>
      <c r="B17" s="267"/>
      <c r="C17" s="267"/>
      <c r="D17" s="267"/>
      <c r="E17" s="267"/>
      <c r="F17" s="267"/>
      <c r="G17" s="267"/>
      <c r="H17" s="267"/>
      <c r="I17" s="267"/>
      <c r="J17" s="267"/>
      <c r="K17" s="267"/>
      <c r="L17" s="267"/>
      <c r="M17" s="267"/>
      <c r="N17" s="267"/>
    </row>
    <row r="18" spans="1:14" s="68" customFormat="1" ht="22.5" customHeight="1">
      <c r="B18" s="214"/>
      <c r="C18" s="215"/>
      <c r="D18" s="215"/>
      <c r="E18" s="69"/>
      <c r="F18" s="69"/>
    </row>
    <row r="19" spans="1:14" ht="22.5" customHeight="1">
      <c r="A19" s="268"/>
      <c r="B19" s="268"/>
      <c r="C19" s="216" t="s">
        <v>5</v>
      </c>
      <c r="D19" s="268" t="s">
        <v>6</v>
      </c>
      <c r="E19" s="268"/>
      <c r="F19" s="268"/>
      <c r="G19" s="268"/>
      <c r="H19" s="268"/>
      <c r="I19" s="268"/>
      <c r="J19" s="268"/>
      <c r="K19" s="268"/>
      <c r="L19" s="268"/>
      <c r="M19" s="268"/>
      <c r="N19" s="268"/>
    </row>
    <row r="20" spans="1:14" ht="22.5" customHeight="1">
      <c r="A20" s="338" t="s">
        <v>243</v>
      </c>
      <c r="B20" s="339"/>
      <c r="C20" s="217">
        <v>44732</v>
      </c>
      <c r="D20" s="269" t="s">
        <v>275</v>
      </c>
      <c r="E20" s="269"/>
      <c r="F20" s="269"/>
      <c r="G20" s="269"/>
      <c r="H20" s="269"/>
      <c r="I20" s="269"/>
      <c r="J20" s="269"/>
      <c r="K20" s="269"/>
      <c r="L20" s="269"/>
      <c r="M20" s="269"/>
      <c r="N20" s="269"/>
    </row>
    <row r="21" spans="1:14" ht="25.5" customHeight="1">
      <c r="A21" s="268" t="s">
        <v>243</v>
      </c>
      <c r="B21" s="268"/>
      <c r="C21" s="217">
        <v>45499</v>
      </c>
      <c r="D21" s="269" t="s">
        <v>276</v>
      </c>
      <c r="E21" s="269"/>
      <c r="F21" s="269"/>
      <c r="G21" s="269"/>
      <c r="H21" s="269"/>
      <c r="I21" s="269"/>
      <c r="J21" s="269"/>
      <c r="K21" s="269"/>
      <c r="L21" s="269"/>
      <c r="M21" s="269"/>
      <c r="N21" s="269"/>
    </row>
    <row r="22" spans="1:14" ht="13" customHeight="1">
      <c r="F22" s="39"/>
    </row>
    <row r="23" spans="1:14">
      <c r="F23" s="39"/>
    </row>
    <row r="24" spans="1:14">
      <c r="F24" s="39"/>
    </row>
    <row r="25" spans="1:14">
      <c r="F25" s="39"/>
    </row>
    <row r="29" spans="1:14" s="218" customFormat="1" ht="13.5">
      <c r="A29" s="3"/>
    </row>
    <row r="30" spans="1:14" s="218" customFormat="1" ht="13.5"/>
    <row r="31" spans="1:14" s="218" customFormat="1" ht="13.5"/>
    <row r="32" spans="1:14" s="218" customFormat="1" ht="13.5"/>
    <row r="33" spans="1:1" s="218" customFormat="1" ht="13.5"/>
    <row r="34" spans="1:1" s="218" customFormat="1" ht="13.5"/>
    <row r="35" spans="1:1" s="218" customFormat="1" ht="13.5"/>
    <row r="36" spans="1:1" ht="13.5">
      <c r="A36" s="218"/>
    </row>
  </sheetData>
  <sheetProtection algorithmName="SHA-512" hashValue="x+WMxgdwAlIDN3HKJsRubY6+5mA//SBVR0KKibKDinGIkDmwxIFrv7E333tEnlQq0nQLz/SiTHj5yLguatv3qw==" saltValue="7mw8suUAQXDdJuiIcS2qHw==" spinCount="100000" sheet="1" selectLockedCells="1" selectUnlockedCells="1"/>
  <customSheetViews>
    <customSheetView guid="{5013EB9C-19BB-466B-9CDC-5A3743C1EB5F}" showGridLines="0" showRowCol="0" topLeftCell="A7">
      <selection activeCell="D24" sqref="D24:D25"/>
      <pageMargins left="0" right="0" top="0" bottom="0" header="0" footer="0"/>
      <pageSetup paperSize="9" orientation="portrait" r:id="rId1"/>
    </customSheetView>
  </customSheetViews>
  <mergeCells count="10">
    <mergeCell ref="D20:N20"/>
    <mergeCell ref="A20:B20"/>
    <mergeCell ref="B1:D1"/>
    <mergeCell ref="B9:D9"/>
    <mergeCell ref="A11:N15"/>
    <mergeCell ref="A17:N17"/>
    <mergeCell ref="A21:B21"/>
    <mergeCell ref="D19:N19"/>
    <mergeCell ref="D21:N21"/>
    <mergeCell ref="A19:B19"/>
  </mergeCells>
  <phoneticPr fontId="77" type="noConversion"/>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30"/>
  <sheetViews>
    <sheetView showGridLines="0" showRowColHeaders="0" topLeftCell="A13" zoomScaleNormal="100" workbookViewId="0">
      <selection activeCell="A12" sqref="A12:K12"/>
    </sheetView>
  </sheetViews>
  <sheetFormatPr defaultColWidth="7.83203125" defaultRowHeight="14"/>
  <cols>
    <col min="1" max="1" width="3.1640625" style="26" customWidth="1"/>
    <col min="2" max="2" width="35.58203125" style="27" customWidth="1"/>
    <col min="3" max="3" width="3.1640625" style="27" customWidth="1"/>
    <col min="4" max="4" width="35.58203125" style="27" customWidth="1"/>
    <col min="5" max="5" width="3.1640625" style="27" customWidth="1"/>
    <col min="6" max="6" width="25.58203125" style="27" customWidth="1"/>
    <col min="7" max="7" width="3.1640625" style="27" customWidth="1"/>
    <col min="8" max="32" width="7.83203125" style="26"/>
    <col min="33" max="16384" width="7.83203125" style="27"/>
  </cols>
  <sheetData>
    <row r="1" spans="1:11">
      <c r="A1" s="3"/>
      <c r="B1" s="3"/>
      <c r="C1" s="3"/>
      <c r="D1" s="3"/>
      <c r="E1" s="3"/>
      <c r="F1" s="3"/>
      <c r="G1" s="3"/>
    </row>
    <row r="2" spans="1:11">
      <c r="A2" s="3"/>
      <c r="B2" s="3"/>
      <c r="C2" s="3"/>
      <c r="D2" s="3"/>
      <c r="E2" s="3"/>
      <c r="F2" s="3"/>
      <c r="G2" s="3"/>
    </row>
    <row r="3" spans="1:11">
      <c r="A3" s="3"/>
      <c r="B3" s="3"/>
      <c r="C3" s="3"/>
      <c r="D3" s="3"/>
      <c r="E3" s="3"/>
      <c r="F3" s="3"/>
      <c r="G3" s="3"/>
    </row>
    <row r="4" spans="1:11">
      <c r="A4" s="3"/>
      <c r="B4" s="3"/>
      <c r="C4" s="3"/>
      <c r="D4" s="3"/>
      <c r="E4" s="3"/>
      <c r="F4" s="3"/>
      <c r="G4" s="3"/>
    </row>
    <row r="5" spans="1:11">
      <c r="A5" s="3"/>
      <c r="B5" s="3"/>
      <c r="C5" s="3"/>
      <c r="D5" s="3"/>
      <c r="E5" s="3"/>
      <c r="F5" s="3"/>
      <c r="G5" s="3"/>
    </row>
    <row r="6" spans="1:11">
      <c r="A6" s="3"/>
      <c r="B6" s="3"/>
      <c r="C6" s="3"/>
      <c r="D6" s="3"/>
      <c r="E6" s="3"/>
      <c r="F6" s="3"/>
      <c r="G6" s="3"/>
    </row>
    <row r="7" spans="1:11">
      <c r="A7" s="3"/>
      <c r="B7" s="3"/>
      <c r="C7" s="3"/>
      <c r="D7" s="3"/>
      <c r="E7" s="3"/>
      <c r="F7" s="3"/>
      <c r="G7" s="3"/>
    </row>
    <row r="8" spans="1:11">
      <c r="A8" s="3"/>
      <c r="B8" s="3"/>
      <c r="C8" s="3"/>
      <c r="D8" s="3"/>
      <c r="E8" s="3"/>
      <c r="F8" s="3"/>
      <c r="G8" s="3"/>
    </row>
    <row r="9" spans="1:11">
      <c r="A9" s="3"/>
      <c r="B9" s="3"/>
      <c r="C9" s="3"/>
      <c r="D9" s="3"/>
      <c r="E9" s="3"/>
      <c r="F9" s="3"/>
      <c r="G9" s="3"/>
    </row>
    <row r="10" spans="1:11" ht="44.25" customHeight="1">
      <c r="A10" s="3"/>
      <c r="B10" s="35"/>
      <c r="C10" s="3"/>
      <c r="D10" s="3"/>
      <c r="E10" s="3"/>
      <c r="F10" s="3"/>
      <c r="G10" s="3"/>
    </row>
    <row r="11" spans="1:11" ht="33" customHeight="1">
      <c r="A11" s="270" t="s">
        <v>7</v>
      </c>
      <c r="B11" s="270"/>
      <c r="C11" s="270"/>
      <c r="D11" s="270"/>
      <c r="E11" s="270"/>
      <c r="F11" s="270"/>
      <c r="G11" s="270"/>
      <c r="H11" s="270"/>
      <c r="I11" s="270"/>
      <c r="J11" s="270"/>
      <c r="K11" s="270"/>
    </row>
    <row r="12" spans="1:11" ht="132.75" customHeight="1">
      <c r="A12" s="271" t="s">
        <v>8</v>
      </c>
      <c r="B12" s="271"/>
      <c r="C12" s="271"/>
      <c r="D12" s="271"/>
      <c r="E12" s="271"/>
      <c r="F12" s="271"/>
      <c r="G12" s="271"/>
      <c r="H12" s="271"/>
      <c r="I12" s="271"/>
      <c r="J12" s="271"/>
      <c r="K12" s="271"/>
    </row>
    <row r="13" spans="1:11" ht="105" customHeight="1">
      <c r="A13" s="7"/>
      <c r="B13" s="181" t="s">
        <v>9</v>
      </c>
      <c r="C13" s="181"/>
      <c r="D13" s="181"/>
      <c r="E13" s="181"/>
      <c r="F13" s="181"/>
      <c r="G13" s="7"/>
    </row>
    <row r="14" spans="1:11" ht="33.75" customHeight="1">
      <c r="A14" s="270" t="s">
        <v>10</v>
      </c>
      <c r="B14" s="270" t="s">
        <v>10</v>
      </c>
      <c r="C14" s="270"/>
      <c r="D14" s="270"/>
      <c r="E14" s="270"/>
      <c r="F14" s="270"/>
      <c r="G14" s="270"/>
      <c r="H14" s="270"/>
      <c r="I14" s="270"/>
      <c r="J14" s="270"/>
      <c r="K14" s="270"/>
    </row>
    <row r="15" spans="1:11" ht="194.25" customHeight="1">
      <c r="A15" s="271" t="s">
        <v>11</v>
      </c>
      <c r="B15" s="271"/>
      <c r="C15" s="271"/>
      <c r="D15" s="271"/>
      <c r="E15" s="271"/>
      <c r="F15" s="271"/>
      <c r="G15" s="271"/>
      <c r="H15" s="271"/>
      <c r="I15" s="271"/>
      <c r="J15" s="271"/>
      <c r="K15" s="271"/>
    </row>
    <row r="16" spans="1:11" ht="36" customHeight="1">
      <c r="A16" s="270" t="s">
        <v>12</v>
      </c>
      <c r="B16" s="270"/>
      <c r="C16" s="270"/>
      <c r="D16" s="270"/>
      <c r="E16" s="270"/>
      <c r="F16" s="270"/>
      <c r="G16" s="270"/>
      <c r="H16" s="270"/>
      <c r="I16" s="270"/>
      <c r="J16" s="270"/>
      <c r="K16" s="270"/>
    </row>
    <row r="17" spans="1:11" ht="14.25" customHeight="1">
      <c r="A17" s="271"/>
      <c r="B17" s="271"/>
      <c r="C17" s="271"/>
      <c r="D17" s="271"/>
      <c r="E17" s="271"/>
      <c r="F17" s="271"/>
      <c r="G17" s="271"/>
      <c r="H17" s="271"/>
      <c r="I17" s="271"/>
      <c r="J17" s="271"/>
      <c r="K17" s="271"/>
    </row>
    <row r="18" spans="1:11" ht="161.25" customHeight="1">
      <c r="A18" s="271" t="s">
        <v>12</v>
      </c>
      <c r="B18" s="271"/>
      <c r="C18" s="271"/>
      <c r="D18" s="271"/>
      <c r="E18" s="271"/>
      <c r="F18" s="271"/>
      <c r="G18" s="271"/>
      <c r="H18" s="271"/>
      <c r="I18" s="271"/>
      <c r="J18" s="271"/>
      <c r="K18" s="271"/>
    </row>
    <row r="19" spans="1:11" ht="14.25" customHeight="1">
      <c r="A19" s="271"/>
      <c r="B19" s="271"/>
      <c r="C19" s="271"/>
      <c r="D19" s="271"/>
      <c r="E19" s="271"/>
      <c r="F19" s="271"/>
      <c r="G19" s="271"/>
      <c r="H19" s="271"/>
      <c r="I19" s="271"/>
      <c r="J19" s="271"/>
      <c r="K19" s="271"/>
    </row>
    <row r="20" spans="1:11" ht="14.25" customHeight="1">
      <c r="A20" s="271"/>
      <c r="B20" s="271"/>
      <c r="C20" s="271"/>
      <c r="D20" s="271"/>
      <c r="E20" s="271"/>
      <c r="F20" s="271"/>
      <c r="G20" s="271"/>
      <c r="H20" s="271"/>
      <c r="I20" s="271"/>
      <c r="J20" s="271"/>
      <c r="K20" s="271"/>
    </row>
    <row r="21" spans="1:11" ht="14.25" customHeight="1">
      <c r="A21" s="271"/>
      <c r="B21" s="271"/>
      <c r="C21" s="271"/>
      <c r="D21" s="271"/>
      <c r="E21" s="271"/>
      <c r="F21" s="271"/>
      <c r="G21" s="271"/>
      <c r="H21" s="271"/>
      <c r="I21" s="271"/>
      <c r="J21" s="271"/>
      <c r="K21" s="271"/>
    </row>
    <row r="22" spans="1:11" ht="14.25" customHeight="1">
      <c r="A22" s="271"/>
      <c r="B22" s="271"/>
      <c r="C22" s="271"/>
      <c r="D22" s="271"/>
      <c r="E22" s="271"/>
      <c r="F22" s="271"/>
      <c r="G22" s="271"/>
      <c r="H22" s="271"/>
      <c r="I22" s="271"/>
      <c r="J22" s="271"/>
      <c r="K22" s="271"/>
    </row>
    <row r="23" spans="1:11" ht="155.25" customHeight="1">
      <c r="A23" s="271"/>
      <c r="B23" s="271"/>
      <c r="C23" s="271"/>
      <c r="D23" s="271"/>
      <c r="E23" s="271"/>
      <c r="F23" s="271"/>
      <c r="G23" s="271"/>
      <c r="H23" s="271"/>
      <c r="I23" s="271"/>
      <c r="J23" s="271"/>
      <c r="K23" s="271"/>
    </row>
    <row r="24" spans="1:11">
      <c r="A24" s="8"/>
      <c r="B24" s="8"/>
      <c r="C24" s="8"/>
      <c r="D24" s="8"/>
      <c r="E24" s="8"/>
      <c r="F24" s="8"/>
      <c r="G24" s="8"/>
    </row>
    <row r="25" spans="1:11">
      <c r="A25" s="8"/>
      <c r="B25" s="8"/>
      <c r="C25" s="8"/>
      <c r="D25" s="8"/>
      <c r="E25" s="8"/>
      <c r="F25" s="8"/>
      <c r="G25" s="8"/>
    </row>
    <row r="26" spans="1:11">
      <c r="A26" s="8"/>
      <c r="B26" s="8"/>
      <c r="C26" s="8"/>
      <c r="D26" s="8"/>
      <c r="E26" s="8"/>
      <c r="F26" s="8"/>
      <c r="G26" s="8"/>
    </row>
    <row r="27" spans="1:11">
      <c r="A27" s="8"/>
      <c r="B27" s="8"/>
      <c r="C27" s="8"/>
      <c r="D27" s="8"/>
      <c r="E27" s="8"/>
      <c r="F27" s="8"/>
      <c r="G27" s="8"/>
    </row>
    <row r="28" spans="1:11">
      <c r="A28" s="8"/>
      <c r="B28" s="8"/>
      <c r="C28" s="8"/>
      <c r="D28" s="8"/>
      <c r="E28" s="8"/>
      <c r="F28" s="8"/>
      <c r="G28" s="8"/>
    </row>
    <row r="29" spans="1:11">
      <c r="A29" s="8"/>
      <c r="B29" s="8"/>
      <c r="C29" s="8"/>
      <c r="D29" s="8"/>
      <c r="E29" s="8"/>
      <c r="F29" s="8"/>
      <c r="G29" s="8"/>
    </row>
    <row r="30" spans="1:11">
      <c r="A30" s="8"/>
      <c r="B30" s="8"/>
      <c r="C30" s="8"/>
      <c r="D30" s="8"/>
      <c r="E30" s="8"/>
      <c r="F30" s="8"/>
      <c r="G30" s="8"/>
    </row>
  </sheetData>
  <sheetProtection algorithmName="SHA-512" hashValue="bca7waiIMg7XXsjPMJnjO3uhxjCrbl1DSRfJEZwrwjXA1KvOxQWxSmB630ocwa1mdyzHtpHhjTOh5Xi2Lh16Vw==" saltValue="axo8wCCITbBgCVYXqAfpLw==" spinCount="100000" sheet="1" selectLockedCells="1" selectUnlockedCells="1"/>
  <customSheetViews>
    <customSheetView guid="{5013EB9C-19BB-466B-9CDC-5A3743C1EB5F}" showGridLines="0" showRowCol="0" fitToPage="1" topLeftCell="A7">
      <selection activeCell="J11" sqref="J11"/>
      <pageMargins left="0" right="0" top="0" bottom="0" header="0" footer="0"/>
      <pageSetup paperSize="9" scale="62" orientation="portrait" r:id="rId1"/>
    </customSheetView>
  </customSheetViews>
  <mergeCells count="12">
    <mergeCell ref="A22:K22"/>
    <mergeCell ref="A23:K23"/>
    <mergeCell ref="A17:K17"/>
    <mergeCell ref="A18:K18"/>
    <mergeCell ref="A19:K19"/>
    <mergeCell ref="A20:K20"/>
    <mergeCell ref="A21:K21"/>
    <mergeCell ref="A11:K11"/>
    <mergeCell ref="A12:K12"/>
    <mergeCell ref="A14:K14"/>
    <mergeCell ref="A15:K15"/>
    <mergeCell ref="A16:K16"/>
  </mergeCells>
  <pageMargins left="0.70866141732283472" right="0.70866141732283472" top="0.74803149606299213" bottom="0.74803149606299213" header="0.31496062992125984" footer="0.31496062992125984"/>
  <pageSetup paperSize="9" scale="7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42"/>
  <sheetViews>
    <sheetView showGridLines="0" showRowColHeaders="0" topLeftCell="A20" zoomScale="115" zoomScaleNormal="115" workbookViewId="0">
      <selection activeCell="B31" sqref="B31"/>
    </sheetView>
  </sheetViews>
  <sheetFormatPr defaultColWidth="9" defaultRowHeight="14"/>
  <cols>
    <col min="1" max="1" width="2.83203125" style="1" customWidth="1"/>
    <col min="2" max="2" width="37.83203125" style="1" customWidth="1"/>
    <col min="3" max="3" width="39.1640625" style="1" customWidth="1"/>
    <col min="4" max="4" width="50" style="1" customWidth="1"/>
    <col min="5" max="5" width="36.5" style="1" hidden="1" customWidth="1"/>
    <col min="6" max="6" width="13.6640625" style="1" customWidth="1"/>
    <col min="7" max="16384" width="9" style="1"/>
  </cols>
  <sheetData>
    <row r="1" spans="1:9" hidden="1">
      <c r="A1" s="1" t="s">
        <v>13</v>
      </c>
      <c r="E1" s="1" t="s">
        <v>13</v>
      </c>
    </row>
    <row r="3" spans="1:9" ht="30.75" customHeight="1">
      <c r="B3" s="48" t="s">
        <v>14</v>
      </c>
      <c r="C3" s="20"/>
      <c r="D3" s="20"/>
      <c r="E3" s="20"/>
    </row>
    <row r="4" spans="1:9">
      <c r="B4" s="5"/>
      <c r="C4" s="6"/>
    </row>
    <row r="5" spans="1:9">
      <c r="B5" s="127" t="s">
        <v>15</v>
      </c>
      <c r="C5" s="127"/>
      <c r="E5" s="1" t="s">
        <v>16</v>
      </c>
      <c r="I5" s="2"/>
    </row>
    <row r="6" spans="1:9">
      <c r="B6" s="128" t="s">
        <v>17</v>
      </c>
      <c r="C6" s="129"/>
      <c r="E6" s="1" t="s">
        <v>18</v>
      </c>
      <c r="I6" s="2"/>
    </row>
    <row r="7" spans="1:9">
      <c r="B7" s="272" t="s">
        <v>19</v>
      </c>
      <c r="C7" s="129"/>
      <c r="E7" s="1" t="s">
        <v>20</v>
      </c>
    </row>
    <row r="8" spans="1:9">
      <c r="B8" s="273"/>
      <c r="C8" s="129"/>
      <c r="E8" s="1" t="s">
        <v>21</v>
      </c>
    </row>
    <row r="9" spans="1:9">
      <c r="B9" s="274"/>
      <c r="C9" s="129"/>
      <c r="E9" s="1" t="s">
        <v>22</v>
      </c>
    </row>
    <row r="10" spans="1:9">
      <c r="B10" s="128" t="s">
        <v>23</v>
      </c>
      <c r="C10" s="129"/>
      <c r="E10" s="1" t="s">
        <v>24</v>
      </c>
    </row>
    <row r="11" spans="1:9">
      <c r="B11" s="128" t="s">
        <v>25</v>
      </c>
      <c r="C11" s="129"/>
      <c r="E11" s="1" t="s">
        <v>26</v>
      </c>
    </row>
    <row r="12" spans="1:9">
      <c r="B12" s="130"/>
      <c r="C12" s="131"/>
      <c r="E12" s="1" t="s">
        <v>27</v>
      </c>
    </row>
    <row r="13" spans="1:9">
      <c r="B13" s="127" t="s">
        <v>28</v>
      </c>
      <c r="C13" s="127"/>
    </row>
    <row r="14" spans="1:9">
      <c r="B14" s="128" t="s">
        <v>29</v>
      </c>
      <c r="C14" s="132"/>
    </row>
    <row r="15" spans="1:9">
      <c r="B15" s="128" t="s">
        <v>30</v>
      </c>
      <c r="C15" s="132"/>
    </row>
    <row r="16" spans="1:9">
      <c r="B16" s="128" t="s">
        <v>31</v>
      </c>
      <c r="C16" s="132"/>
    </row>
    <row r="17" spans="2:3">
      <c r="B17" s="128" t="s">
        <v>32</v>
      </c>
      <c r="C17" s="132"/>
    </row>
    <row r="18" spans="2:3">
      <c r="B18" s="128" t="s">
        <v>33</v>
      </c>
      <c r="C18" s="132"/>
    </row>
    <row r="19" spans="2:3">
      <c r="B19" s="128" t="s">
        <v>34</v>
      </c>
      <c r="C19" s="132"/>
    </row>
    <row r="20" spans="2:3">
      <c r="B20" s="128" t="s">
        <v>35</v>
      </c>
      <c r="C20" s="132"/>
    </row>
    <row r="21" spans="2:3">
      <c r="B21" s="127" t="s">
        <v>36</v>
      </c>
      <c r="C21" s="133">
        <f>SUM(C14:C20)</f>
        <v>0</v>
      </c>
    </row>
    <row r="22" spans="2:3">
      <c r="B22" s="130"/>
      <c r="C22" s="131"/>
    </row>
    <row r="23" spans="2:3">
      <c r="B23" s="127" t="s">
        <v>37</v>
      </c>
      <c r="C23" s="127"/>
    </row>
    <row r="24" spans="2:3">
      <c r="B24" s="128" t="s">
        <v>38</v>
      </c>
      <c r="C24" s="129"/>
    </row>
    <row r="25" spans="2:3">
      <c r="B25" s="128" t="s">
        <v>39</v>
      </c>
      <c r="C25" s="129"/>
    </row>
    <row r="26" spans="2:3">
      <c r="B26" s="134"/>
      <c r="C26" s="135"/>
    </row>
    <row r="27" spans="2:3">
      <c r="B27" s="127" t="s">
        <v>40</v>
      </c>
      <c r="C27" s="127" t="s">
        <v>41</v>
      </c>
    </row>
    <row r="28" spans="2:3">
      <c r="B28" s="128" t="s">
        <v>42</v>
      </c>
      <c r="C28" s="129"/>
    </row>
    <row r="29" spans="2:3">
      <c r="B29" s="128" t="s">
        <v>43</v>
      </c>
      <c r="C29" s="129"/>
    </row>
    <row r="30" spans="2:3">
      <c r="B30" s="128" t="s">
        <v>44</v>
      </c>
      <c r="C30" s="129"/>
    </row>
    <row r="31" spans="2:3">
      <c r="B31" s="128" t="s">
        <v>45</v>
      </c>
      <c r="C31" s="129"/>
    </row>
    <row r="32" spans="2:3">
      <c r="B32" s="128" t="s">
        <v>46</v>
      </c>
      <c r="C32" s="129"/>
    </row>
    <row r="33" spans="2:3">
      <c r="B33" s="128" t="s">
        <v>47</v>
      </c>
      <c r="C33" s="143"/>
    </row>
    <row r="34" spans="2:3">
      <c r="B34" s="128" t="s">
        <v>48</v>
      </c>
      <c r="C34" s="129"/>
    </row>
    <row r="35" spans="2:3">
      <c r="B35" s="128" t="s">
        <v>49</v>
      </c>
      <c r="C35" s="129"/>
    </row>
    <row r="36" spans="2:3">
      <c r="B36" s="128" t="s">
        <v>50</v>
      </c>
      <c r="C36" s="129"/>
    </row>
    <row r="37" spans="2:3">
      <c r="B37" s="128" t="s">
        <v>51</v>
      </c>
      <c r="C37" s="129"/>
    </row>
    <row r="38" spans="2:3">
      <c r="B38" s="128" t="s">
        <v>52</v>
      </c>
      <c r="C38" s="129"/>
    </row>
    <row r="39" spans="2:3">
      <c r="B39" s="130"/>
      <c r="C39" s="136"/>
    </row>
    <row r="40" spans="2:3">
      <c r="B40" s="127" t="s">
        <v>53</v>
      </c>
      <c r="C40" s="127"/>
    </row>
    <row r="41" spans="2:3" ht="16.5" customHeight="1">
      <c r="B41" s="272" t="s">
        <v>54</v>
      </c>
      <c r="C41" s="275"/>
    </row>
    <row r="42" spans="2:3" ht="162.75" customHeight="1">
      <c r="B42" s="274"/>
      <c r="C42" s="276"/>
    </row>
  </sheetData>
  <sheetProtection formatCells="0" formatColumns="0" formatRows="0"/>
  <customSheetViews>
    <customSheetView guid="{5013EB9C-19BB-466B-9CDC-5A3743C1EB5F}" scale="115" showGridLines="0" showRowCol="0" fitToPage="1" hiddenRows="1" hiddenColumns="1" topLeftCell="A11">
      <selection activeCell="C6" sqref="C6"/>
      <pageMargins left="0" right="0" top="0" bottom="0" header="0" footer="0"/>
      <pageSetup paperSize="9" orientation="portrait" horizontalDpi="1200" verticalDpi="1200" r:id="rId1"/>
    </customSheetView>
  </customSheetViews>
  <mergeCells count="3">
    <mergeCell ref="B7:B9"/>
    <mergeCell ref="C41:C42"/>
    <mergeCell ref="B41:B42"/>
  </mergeCells>
  <dataValidations count="1">
    <dataValidation type="list" allowBlank="1" showInputMessage="1" showErrorMessage="1" sqref="C11" xr:uid="{00000000-0002-0000-0300-000000000000}">
      <formula1>$E$4:$E$12</formula1>
    </dataValidation>
  </dataValidations>
  <pageMargins left="0.70866141732283472" right="0.70866141732283472" top="0.74803149606299213" bottom="0.74803149606299213" header="0.31496062992125984" footer="0.31496062992125984"/>
  <pageSetup paperSize="9" orientation="portrait" horizontalDpi="1200" verticalDpi="1200"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82354-E78D-47B3-9415-6D58539380B9}">
  <sheetPr codeName="Sheet1">
    <pageSetUpPr fitToPage="1"/>
  </sheetPr>
  <dimension ref="A1:AL219"/>
  <sheetViews>
    <sheetView topLeftCell="E1" zoomScale="70" zoomScaleNormal="70" workbookViewId="0">
      <selection activeCell="F2" sqref="F2:I2"/>
    </sheetView>
  </sheetViews>
  <sheetFormatPr defaultColWidth="12" defaultRowHeight="14"/>
  <cols>
    <col min="1" max="1" width="6" style="138" hidden="1" customWidth="1"/>
    <col min="2" max="2" width="12.75" style="71" hidden="1" customWidth="1"/>
    <col min="3" max="3" width="19.6640625" style="71" hidden="1" customWidth="1"/>
    <col min="4" max="4" width="19.1640625" style="71" hidden="1" customWidth="1"/>
    <col min="5" max="5" width="12" style="71"/>
    <col min="6" max="6" width="20.9140625" style="19" customWidth="1"/>
    <col min="7" max="7" width="41.58203125" style="19" customWidth="1"/>
    <col min="8" max="8" width="12" style="75"/>
    <col min="9" max="9" width="38.9140625" style="19" customWidth="1"/>
    <col min="10" max="10" width="16.75" style="75" customWidth="1"/>
    <col min="11" max="11" width="19.25" style="75" customWidth="1"/>
    <col min="12" max="12" width="12" style="77"/>
    <col min="13" max="13" width="24.6640625" style="75" customWidth="1"/>
    <col min="14" max="14" width="12.25" style="75" customWidth="1"/>
    <col min="15" max="15" width="0" style="75" hidden="1" customWidth="1"/>
    <col min="16" max="16" width="18.6640625" style="75" hidden="1" customWidth="1"/>
    <col min="17" max="17" width="12" style="75"/>
    <col min="18" max="18" width="12" style="77"/>
    <col min="19" max="19" width="59.58203125" style="19" customWidth="1"/>
    <col min="20" max="20" width="12" style="77"/>
    <col min="21" max="34" width="0" style="77" hidden="1" customWidth="1"/>
    <col min="35" max="35" width="12" style="77"/>
    <col min="36" max="39" width="0" style="77" hidden="1" customWidth="1"/>
    <col min="40" max="16384" width="12" style="77"/>
  </cols>
  <sheetData>
    <row r="1" spans="1:38" ht="48" customHeight="1">
      <c r="E1" s="229"/>
      <c r="F1" s="230"/>
      <c r="G1" s="230"/>
      <c r="H1" s="231"/>
      <c r="I1" s="230"/>
      <c r="J1" s="231"/>
      <c r="K1" s="231"/>
      <c r="L1" s="232"/>
      <c r="M1" s="231"/>
      <c r="N1" s="231"/>
      <c r="O1" s="231"/>
      <c r="P1" s="231"/>
      <c r="Q1" s="231"/>
      <c r="R1" s="232"/>
      <c r="S1" s="230"/>
      <c r="V1" s="277" t="s">
        <v>267</v>
      </c>
      <c r="W1" s="278"/>
      <c r="X1" s="278"/>
      <c r="Y1" s="278"/>
      <c r="Z1" s="277" t="s">
        <v>271</v>
      </c>
      <c r="AA1" s="278"/>
      <c r="AB1" s="278"/>
      <c r="AC1" s="278"/>
      <c r="AD1" s="231"/>
    </row>
    <row r="2" spans="1:38" ht="70.25" customHeight="1">
      <c r="F2" s="303" t="s">
        <v>55</v>
      </c>
      <c r="G2" s="304"/>
      <c r="H2" s="304"/>
      <c r="I2" s="304"/>
      <c r="J2" s="73"/>
      <c r="K2" s="73"/>
      <c r="L2" s="74"/>
      <c r="O2" s="75" t="s">
        <v>13</v>
      </c>
      <c r="P2" s="75" t="s">
        <v>13</v>
      </c>
      <c r="Q2" s="73"/>
      <c r="R2" s="76"/>
      <c r="T2" s="76"/>
      <c r="V2" s="291" t="s">
        <v>266</v>
      </c>
      <c r="W2" s="292"/>
      <c r="X2" s="292"/>
      <c r="Y2" s="293"/>
      <c r="Z2" s="288" t="s">
        <v>272</v>
      </c>
      <c r="AA2" s="289"/>
      <c r="AB2" s="289"/>
      <c r="AC2" s="290"/>
      <c r="AD2" s="240" t="s">
        <v>273</v>
      </c>
    </row>
    <row r="3" spans="1:38" ht="43.5" customHeight="1">
      <c r="A3" s="226"/>
      <c r="B3" s="226" t="s">
        <v>253</v>
      </c>
      <c r="C3" s="225" t="s">
        <v>254</v>
      </c>
      <c r="D3" s="225" t="s">
        <v>255</v>
      </c>
      <c r="F3" s="46"/>
      <c r="G3" s="47"/>
      <c r="H3" s="47"/>
      <c r="I3" s="47"/>
      <c r="J3" s="43"/>
      <c r="K3" s="73"/>
      <c r="L3" s="74"/>
      <c r="Q3" s="73"/>
      <c r="R3" s="76"/>
      <c r="T3" s="76"/>
      <c r="V3" s="300" t="s">
        <v>244</v>
      </c>
      <c r="W3" s="301"/>
      <c r="X3" s="301"/>
      <c r="Y3" s="302"/>
      <c r="Z3" s="279" t="s">
        <v>268</v>
      </c>
      <c r="AA3" s="280"/>
      <c r="AB3" s="280"/>
      <c r="AC3" s="281"/>
      <c r="AD3" s="241"/>
    </row>
    <row r="4" spans="1:38" ht="45" customHeight="1">
      <c r="F4" s="33" t="s">
        <v>56</v>
      </c>
      <c r="G4" s="305"/>
      <c r="H4" s="306"/>
      <c r="I4" s="78"/>
      <c r="J4" s="79" t="s">
        <v>57</v>
      </c>
      <c r="K4" s="79" t="s">
        <v>58</v>
      </c>
      <c r="M4" s="79" t="s">
        <v>59</v>
      </c>
      <c r="N4" s="79" t="s">
        <v>60</v>
      </c>
      <c r="O4" s="70"/>
      <c r="P4" s="70"/>
      <c r="Q4" s="81"/>
      <c r="R4" s="82"/>
      <c r="T4" s="83"/>
      <c r="V4" s="297" t="s">
        <v>245</v>
      </c>
      <c r="W4" s="298"/>
      <c r="X4" s="298"/>
      <c r="Y4" s="299"/>
      <c r="Z4" s="282" t="s">
        <v>269</v>
      </c>
      <c r="AA4" s="283"/>
      <c r="AB4" s="283"/>
      <c r="AC4" s="284"/>
      <c r="AD4" s="242"/>
    </row>
    <row r="5" spans="1:38" ht="85.5" customHeight="1">
      <c r="F5" s="34" t="s">
        <v>61</v>
      </c>
      <c r="G5" s="307" t="str">
        <f>IF(K5&gt;=75,"6 Stars - World Excellence",IF(K5&gt;=60,"5 Star - NZ Excellence",IF(K5&gt;=45,"4 Star - Best Practice","")))</f>
        <v/>
      </c>
      <c r="H5" s="308"/>
      <c r="I5" s="84"/>
      <c r="J5" s="40">
        <f>J106</f>
        <v>100</v>
      </c>
      <c r="K5" s="64">
        <f>K109</f>
        <v>0</v>
      </c>
      <c r="M5" s="64">
        <f>M106</f>
        <v>0</v>
      </c>
      <c r="N5" s="64">
        <f>N106</f>
        <v>0</v>
      </c>
      <c r="O5" s="43"/>
      <c r="P5" s="121" t="str">
        <f>R127</f>
        <v>Assessment Complete</v>
      </c>
      <c r="R5" s="122"/>
      <c r="S5" s="12"/>
      <c r="T5" s="83"/>
      <c r="V5" s="294" t="s">
        <v>246</v>
      </c>
      <c r="W5" s="295"/>
      <c r="X5" s="295"/>
      <c r="Y5" s="296"/>
      <c r="Z5" s="285" t="s">
        <v>270</v>
      </c>
      <c r="AA5" s="286"/>
      <c r="AB5" s="286"/>
      <c r="AC5" s="287"/>
      <c r="AD5" s="243"/>
    </row>
    <row r="6" spans="1:38" ht="17.149999999999999" customHeight="1">
      <c r="G6" s="85"/>
      <c r="H6" s="73"/>
      <c r="I6" s="85"/>
      <c r="J6" s="73"/>
      <c r="K6" s="73"/>
      <c r="L6" s="80"/>
      <c r="M6" s="73"/>
      <c r="N6" s="73"/>
      <c r="O6" s="73"/>
      <c r="P6" s="73"/>
      <c r="Q6" s="73"/>
      <c r="R6" s="76"/>
      <c r="S6" s="13"/>
      <c r="T6" s="76"/>
    </row>
    <row r="7" spans="1:38" ht="45" customHeight="1">
      <c r="E7" s="108" t="s">
        <v>62</v>
      </c>
      <c r="F7" s="86" t="s">
        <v>63</v>
      </c>
      <c r="G7" s="86" t="s">
        <v>64</v>
      </c>
      <c r="H7" s="79" t="s">
        <v>65</v>
      </c>
      <c r="I7" s="86" t="s">
        <v>66</v>
      </c>
      <c r="J7" s="79" t="s">
        <v>67</v>
      </c>
      <c r="K7" s="79" t="s">
        <v>68</v>
      </c>
      <c r="L7" s="87"/>
      <c r="M7" s="79" t="s">
        <v>69</v>
      </c>
      <c r="N7" s="79" t="s">
        <v>70</v>
      </c>
      <c r="O7" s="79" t="s">
        <v>71</v>
      </c>
      <c r="P7" s="79" t="s">
        <v>72</v>
      </c>
      <c r="Q7" s="79" t="s">
        <v>73</v>
      </c>
      <c r="R7" s="19"/>
      <c r="S7" s="79" t="s">
        <v>74</v>
      </c>
      <c r="T7" s="76"/>
      <c r="V7" s="175" t="s">
        <v>260</v>
      </c>
      <c r="W7" s="233" t="s">
        <v>261</v>
      </c>
      <c r="X7" s="233" t="s">
        <v>262</v>
      </c>
      <c r="Y7" s="233" t="s">
        <v>263</v>
      </c>
      <c r="Z7" s="175" t="s">
        <v>265</v>
      </c>
      <c r="AA7" s="233" t="s">
        <v>261</v>
      </c>
      <c r="AB7" s="233" t="s">
        <v>262</v>
      </c>
      <c r="AC7" s="233" t="s">
        <v>263</v>
      </c>
      <c r="AD7" s="233"/>
      <c r="AK7" s="65"/>
    </row>
    <row r="8" spans="1:38" ht="45" customHeight="1">
      <c r="E8" s="45"/>
      <c r="F8" s="309" t="s">
        <v>76</v>
      </c>
      <c r="G8" s="309"/>
      <c r="H8" s="309"/>
      <c r="I8" s="309"/>
      <c r="J8" s="45">
        <f>SUM(J9:J23)</f>
        <v>13</v>
      </c>
      <c r="K8" s="45"/>
      <c r="L8" s="87"/>
      <c r="M8" s="45"/>
      <c r="N8" s="45"/>
      <c r="O8" s="45"/>
      <c r="P8" s="45"/>
      <c r="Q8" s="45"/>
      <c r="R8" s="19"/>
      <c r="S8" s="45"/>
      <c r="T8" s="76"/>
      <c r="V8" s="175"/>
      <c r="W8" s="233"/>
      <c r="X8" s="234" t="s">
        <v>274</v>
      </c>
      <c r="Y8" s="234" t="s">
        <v>264</v>
      </c>
      <c r="Z8" s="223"/>
      <c r="AA8" s="233"/>
      <c r="AB8" s="234" t="s">
        <v>274</v>
      </c>
      <c r="AC8" s="234" t="s">
        <v>264</v>
      </c>
      <c r="AD8" s="234"/>
      <c r="AK8" s="65"/>
    </row>
    <row r="9" spans="1:38" ht="45" customHeight="1">
      <c r="E9" s="155"/>
      <c r="F9" s="156" t="s">
        <v>77</v>
      </c>
      <c r="G9" s="157" t="s">
        <v>78</v>
      </c>
      <c r="H9" s="158">
        <v>1</v>
      </c>
      <c r="I9" s="157" t="s">
        <v>79</v>
      </c>
      <c r="J9" s="159">
        <v>1</v>
      </c>
      <c r="K9" s="49"/>
      <c r="L9" s="88"/>
      <c r="M9" s="89" t="str">
        <f t="shared" ref="M9:M23" si="0">IF(OR(Q9=$AK$9,Q9=$AK$10),K9,"")</f>
        <v/>
      </c>
      <c r="N9" s="89" t="str">
        <f>IF(Q9=$AK$11,K9,"")</f>
        <v/>
      </c>
      <c r="O9" s="89"/>
      <c r="P9" s="89"/>
      <c r="Q9" s="182"/>
      <c r="R9" s="145"/>
      <c r="S9" s="220"/>
      <c r="T9" s="76"/>
      <c r="V9" s="185"/>
      <c r="W9" s="235"/>
      <c r="X9" s="235"/>
      <c r="Y9" s="235"/>
      <c r="Z9" s="185"/>
      <c r="AA9" s="235"/>
      <c r="AB9" s="235"/>
      <c r="AC9" s="235"/>
      <c r="AD9" s="238"/>
      <c r="AK9" s="65" t="s">
        <v>256</v>
      </c>
      <c r="AL9" s="77" t="s">
        <v>75</v>
      </c>
    </row>
    <row r="10" spans="1:38" ht="184.5" customHeight="1">
      <c r="E10" s="155"/>
      <c r="F10" s="310" t="s">
        <v>80</v>
      </c>
      <c r="G10" s="312" t="s">
        <v>81</v>
      </c>
      <c r="H10" s="161">
        <v>2.1</v>
      </c>
      <c r="I10" s="160" t="s">
        <v>247</v>
      </c>
      <c r="J10" s="162">
        <v>2</v>
      </c>
      <c r="K10" s="50"/>
      <c r="L10" s="88"/>
      <c r="M10" s="89" t="str">
        <f t="shared" si="0"/>
        <v/>
      </c>
      <c r="N10" s="89" t="str">
        <f t="shared" ref="N10:N23" si="1">IF(Q10=$AK$11,K10,"")</f>
        <v/>
      </c>
      <c r="O10" s="89"/>
      <c r="P10" s="89"/>
      <c r="Q10" s="182"/>
      <c r="R10" s="145"/>
      <c r="S10" s="221"/>
      <c r="T10" s="76"/>
      <c r="V10" s="185"/>
      <c r="W10" s="235"/>
      <c r="X10" s="235"/>
      <c r="Y10" s="235"/>
      <c r="Z10" s="185"/>
      <c r="AA10" s="235"/>
      <c r="AB10" s="235"/>
      <c r="AC10" s="235"/>
      <c r="AD10" s="238"/>
      <c r="AK10" s="65" t="s">
        <v>257</v>
      </c>
      <c r="AL10" s="77" t="s">
        <v>259</v>
      </c>
    </row>
    <row r="11" spans="1:38" ht="45" customHeight="1">
      <c r="E11" s="155"/>
      <c r="F11" s="311"/>
      <c r="G11" s="313"/>
      <c r="H11" s="163">
        <v>2.2000000000000002</v>
      </c>
      <c r="I11" s="164" t="s">
        <v>83</v>
      </c>
      <c r="J11" s="165">
        <v>1</v>
      </c>
      <c r="K11" s="51"/>
      <c r="L11" s="88" t="str">
        <f>IF(AND(K11&gt;0,$K$10&lt;&gt;J10),"!","")</f>
        <v/>
      </c>
      <c r="M11" s="89" t="str">
        <f t="shared" si="0"/>
        <v/>
      </c>
      <c r="N11" s="89" t="str">
        <f t="shared" si="1"/>
        <v/>
      </c>
      <c r="O11" s="89"/>
      <c r="P11" s="89"/>
      <c r="Q11" s="182"/>
      <c r="R11" s="145"/>
      <c r="S11" s="221"/>
      <c r="T11" s="76"/>
      <c r="V11" s="185"/>
      <c r="W11" s="235"/>
      <c r="X11" s="235"/>
      <c r="Y11" s="235"/>
      <c r="Z11" s="185"/>
      <c r="AA11" s="235"/>
      <c r="AB11" s="235"/>
      <c r="AC11" s="235"/>
      <c r="AD11" s="238"/>
      <c r="AK11" s="65" t="s">
        <v>258</v>
      </c>
    </row>
    <row r="12" spans="1:38" ht="45" customHeight="1">
      <c r="E12" s="155"/>
      <c r="F12" s="311"/>
      <c r="G12" s="313"/>
      <c r="H12" s="163">
        <v>2.2999999999999998</v>
      </c>
      <c r="I12" s="164" t="s">
        <v>86</v>
      </c>
      <c r="J12" s="165">
        <v>1</v>
      </c>
      <c r="K12" s="51"/>
      <c r="L12" s="88" t="str">
        <f>IF(AND(K12&gt;0,$K$10&lt;&gt;J10),"!","")</f>
        <v/>
      </c>
      <c r="M12" s="89" t="str">
        <f t="shared" si="0"/>
        <v/>
      </c>
      <c r="N12" s="89" t="str">
        <f t="shared" si="1"/>
        <v/>
      </c>
      <c r="O12" s="89"/>
      <c r="P12" s="89"/>
      <c r="Q12" s="182"/>
      <c r="R12" s="145"/>
      <c r="S12" s="221"/>
      <c r="T12" s="76"/>
      <c r="V12" s="185"/>
      <c r="W12" s="235"/>
      <c r="X12" s="235"/>
      <c r="Y12" s="235"/>
      <c r="Z12" s="185"/>
      <c r="AA12" s="235"/>
      <c r="AB12" s="235"/>
      <c r="AC12" s="235"/>
      <c r="AD12" s="238"/>
    </row>
    <row r="13" spans="1:38" ht="78" customHeight="1">
      <c r="E13" s="155"/>
      <c r="F13" s="166" t="s">
        <v>88</v>
      </c>
      <c r="G13" s="167" t="s">
        <v>89</v>
      </c>
      <c r="H13" s="168">
        <v>3</v>
      </c>
      <c r="I13" s="157" t="s">
        <v>90</v>
      </c>
      <c r="J13" s="159">
        <v>1</v>
      </c>
      <c r="K13" s="51"/>
      <c r="L13" s="88"/>
      <c r="M13" s="89" t="str">
        <f t="shared" si="0"/>
        <v/>
      </c>
      <c r="N13" s="89" t="str">
        <f t="shared" si="1"/>
        <v/>
      </c>
      <c r="O13" s="89"/>
      <c r="P13" s="89"/>
      <c r="Q13" s="182"/>
      <c r="R13" s="145"/>
      <c r="S13" s="221"/>
      <c r="T13" s="76"/>
      <c r="V13" s="185"/>
      <c r="W13" s="235"/>
      <c r="X13" s="235"/>
      <c r="Y13" s="235"/>
      <c r="Z13" s="185"/>
      <c r="AA13" s="235"/>
      <c r="AB13" s="235"/>
      <c r="AC13" s="235"/>
      <c r="AD13" s="238"/>
    </row>
    <row r="14" spans="1:38" ht="45" customHeight="1">
      <c r="E14" s="155"/>
      <c r="F14" s="314" t="s">
        <v>92</v>
      </c>
      <c r="G14" s="317" t="s">
        <v>93</v>
      </c>
      <c r="H14" s="169">
        <v>4.0999999999999996</v>
      </c>
      <c r="I14" s="157" t="s">
        <v>94</v>
      </c>
      <c r="J14" s="159">
        <v>1</v>
      </c>
      <c r="K14" s="51"/>
      <c r="L14" s="88"/>
      <c r="M14" s="89" t="str">
        <f t="shared" si="0"/>
        <v/>
      </c>
      <c r="N14" s="89" t="str">
        <f t="shared" si="1"/>
        <v/>
      </c>
      <c r="O14" s="89"/>
      <c r="P14" s="89"/>
      <c r="Q14" s="182"/>
      <c r="R14" s="145"/>
      <c r="S14" s="221"/>
      <c r="T14" s="76"/>
      <c r="V14" s="185"/>
      <c r="W14" s="235"/>
      <c r="X14" s="235"/>
      <c r="Y14" s="235"/>
      <c r="Z14" s="185"/>
      <c r="AA14" s="235"/>
      <c r="AB14" s="235"/>
      <c r="AC14" s="235"/>
      <c r="AD14" s="238"/>
    </row>
    <row r="15" spans="1:38" ht="45" customHeight="1">
      <c r="E15" s="155"/>
      <c r="F15" s="315"/>
      <c r="G15" s="318"/>
      <c r="H15" s="169">
        <v>4.2</v>
      </c>
      <c r="I15" s="157" t="s">
        <v>95</v>
      </c>
      <c r="J15" s="159">
        <v>1</v>
      </c>
      <c r="K15" s="51"/>
      <c r="L15" s="88"/>
      <c r="M15" s="89" t="str">
        <f t="shared" si="0"/>
        <v/>
      </c>
      <c r="N15" s="89" t="str">
        <f t="shared" si="1"/>
        <v/>
      </c>
      <c r="O15" s="89"/>
      <c r="P15" s="89"/>
      <c r="Q15" s="182"/>
      <c r="R15" s="145"/>
      <c r="S15" s="221"/>
      <c r="T15" s="76"/>
      <c r="V15" s="185"/>
      <c r="W15" s="235"/>
      <c r="X15" s="235"/>
      <c r="Y15" s="235"/>
      <c r="Z15" s="185"/>
      <c r="AA15" s="235"/>
      <c r="AB15" s="235"/>
      <c r="AC15" s="235"/>
      <c r="AD15" s="238"/>
    </row>
    <row r="16" spans="1:38" ht="45" customHeight="1">
      <c r="E16" s="155"/>
      <c r="F16" s="316"/>
      <c r="G16" s="319"/>
      <c r="H16" s="169">
        <v>4.3</v>
      </c>
      <c r="I16" s="157" t="s">
        <v>96</v>
      </c>
      <c r="J16" s="159">
        <v>1</v>
      </c>
      <c r="K16" s="51"/>
      <c r="L16" s="88"/>
      <c r="M16" s="89" t="str">
        <f t="shared" si="0"/>
        <v/>
      </c>
      <c r="N16" s="89" t="str">
        <f>IF(Q16=$AK$11,K16,"")</f>
        <v/>
      </c>
      <c r="O16" s="89"/>
      <c r="P16" s="89"/>
      <c r="Q16" s="182"/>
      <c r="R16" s="145"/>
      <c r="S16" s="221"/>
      <c r="T16" s="76"/>
      <c r="V16" s="185"/>
      <c r="W16" s="235"/>
      <c r="X16" s="235"/>
      <c r="Y16" s="235"/>
      <c r="Z16" s="185"/>
      <c r="AA16" s="235"/>
      <c r="AB16" s="235"/>
      <c r="AC16" s="235"/>
      <c r="AD16" s="238"/>
    </row>
    <row r="17" spans="1:30" ht="45" customHeight="1">
      <c r="E17" s="155"/>
      <c r="F17" s="311" t="s">
        <v>97</v>
      </c>
      <c r="G17" s="313" t="s">
        <v>98</v>
      </c>
      <c r="H17" s="169">
        <v>5.0999999999999996</v>
      </c>
      <c r="I17" s="157" t="s">
        <v>99</v>
      </c>
      <c r="J17" s="170" t="s">
        <v>82</v>
      </c>
      <c r="K17" s="50"/>
      <c r="L17" s="88"/>
      <c r="M17" s="89" t="str">
        <f t="shared" si="0"/>
        <v/>
      </c>
      <c r="N17" s="89" t="str">
        <f t="shared" si="1"/>
        <v/>
      </c>
      <c r="O17" s="89"/>
      <c r="P17" s="89"/>
      <c r="Q17" s="182"/>
      <c r="R17" s="145"/>
      <c r="S17" s="221"/>
      <c r="T17" s="76"/>
      <c r="V17" s="185"/>
      <c r="W17" s="235"/>
      <c r="X17" s="235"/>
      <c r="Y17" s="235"/>
      <c r="Z17" s="185"/>
      <c r="AA17" s="235"/>
      <c r="AB17" s="235"/>
      <c r="AC17" s="235"/>
      <c r="AD17" s="238"/>
    </row>
    <row r="18" spans="1:30" ht="45" customHeight="1">
      <c r="E18" s="155"/>
      <c r="F18" s="311"/>
      <c r="G18" s="313"/>
      <c r="H18" s="169">
        <v>5.2</v>
      </c>
      <c r="I18" s="157" t="s">
        <v>100</v>
      </c>
      <c r="J18" s="159">
        <v>1</v>
      </c>
      <c r="K18" s="51"/>
      <c r="L18" s="88" t="str">
        <f>IF(AND(K18&gt;0,$K$17&lt;&gt;$AL$9),"!","")</f>
        <v/>
      </c>
      <c r="M18" s="89" t="str">
        <f t="shared" si="0"/>
        <v/>
      </c>
      <c r="N18" s="89" t="str">
        <f t="shared" si="1"/>
        <v/>
      </c>
      <c r="O18" s="89"/>
      <c r="P18" s="89"/>
      <c r="Q18" s="182"/>
      <c r="R18" s="145"/>
      <c r="S18" s="221"/>
      <c r="T18" s="76"/>
      <c r="V18" s="185"/>
      <c r="W18" s="235"/>
      <c r="X18" s="235"/>
      <c r="Y18" s="235"/>
      <c r="Z18" s="185"/>
      <c r="AA18" s="235"/>
      <c r="AB18" s="235"/>
      <c r="AC18" s="235"/>
      <c r="AD18" s="238"/>
    </row>
    <row r="19" spans="1:30" ht="45" customHeight="1">
      <c r="E19" s="155"/>
      <c r="F19" s="314" t="s">
        <v>101</v>
      </c>
      <c r="G19" s="317" t="s">
        <v>102</v>
      </c>
      <c r="H19" s="169">
        <v>6.1</v>
      </c>
      <c r="I19" s="157" t="s">
        <v>103</v>
      </c>
      <c r="J19" s="170" t="s">
        <v>82</v>
      </c>
      <c r="K19" s="50"/>
      <c r="L19" s="88"/>
      <c r="M19" s="89" t="str">
        <f t="shared" si="0"/>
        <v/>
      </c>
      <c r="N19" s="89" t="str">
        <f t="shared" si="1"/>
        <v/>
      </c>
      <c r="O19" s="89"/>
      <c r="P19" s="89"/>
      <c r="Q19" s="182"/>
      <c r="R19" s="145"/>
      <c r="S19" s="221"/>
      <c r="T19" s="76"/>
      <c r="V19" s="185"/>
      <c r="W19" s="235"/>
      <c r="X19" s="235"/>
      <c r="Y19" s="235"/>
      <c r="Z19" s="185"/>
      <c r="AA19" s="235"/>
      <c r="AB19" s="235"/>
      <c r="AC19" s="235"/>
      <c r="AD19" s="238"/>
    </row>
    <row r="20" spans="1:30" ht="67.5" customHeight="1">
      <c r="E20" s="155"/>
      <c r="F20" s="315"/>
      <c r="G20" s="318"/>
      <c r="H20" s="169">
        <v>6.2</v>
      </c>
      <c r="I20" s="157" t="s">
        <v>104</v>
      </c>
      <c r="J20" s="171">
        <v>1</v>
      </c>
      <c r="K20" s="52"/>
      <c r="L20" s="88" t="str">
        <f>IF(AND(K20&gt;0,$K$19&lt;&gt;$AL$9),"!","")</f>
        <v/>
      </c>
      <c r="M20" s="89" t="str">
        <f t="shared" si="0"/>
        <v/>
      </c>
      <c r="N20" s="89" t="str">
        <f t="shared" si="1"/>
        <v/>
      </c>
      <c r="O20" s="89"/>
      <c r="P20" s="89"/>
      <c r="Q20" s="182"/>
      <c r="R20" s="145"/>
      <c r="S20" s="221"/>
      <c r="T20" s="76"/>
      <c r="V20" s="185"/>
      <c r="W20" s="235"/>
      <c r="X20" s="235"/>
      <c r="Y20" s="235"/>
      <c r="Z20" s="185"/>
      <c r="AA20" s="235"/>
      <c r="AB20" s="235"/>
      <c r="AC20" s="235"/>
      <c r="AD20" s="238"/>
    </row>
    <row r="21" spans="1:30" ht="128.5" customHeight="1">
      <c r="E21" s="155"/>
      <c r="F21" s="310"/>
      <c r="G21" s="312"/>
      <c r="H21" s="169">
        <v>6.3</v>
      </c>
      <c r="I21" s="157" t="s">
        <v>105</v>
      </c>
      <c r="J21" s="171">
        <v>1</v>
      </c>
      <c r="K21" s="52"/>
      <c r="L21" s="88" t="str">
        <f>IF(AND(K21&gt;0,$K$19&lt;&gt;$AL$9),"!","")</f>
        <v/>
      </c>
      <c r="M21" s="89" t="str">
        <f t="shared" si="0"/>
        <v/>
      </c>
      <c r="N21" s="89" t="str">
        <f t="shared" si="1"/>
        <v/>
      </c>
      <c r="O21" s="89"/>
      <c r="P21" s="89"/>
      <c r="Q21" s="182"/>
      <c r="R21" s="145"/>
      <c r="S21" s="221"/>
      <c r="T21" s="76"/>
      <c r="V21" s="185"/>
      <c r="W21" s="235"/>
      <c r="X21" s="235"/>
      <c r="Y21" s="235"/>
      <c r="Z21" s="185"/>
      <c r="AA21" s="235"/>
      <c r="AB21" s="235"/>
      <c r="AC21" s="235"/>
      <c r="AD21" s="238"/>
    </row>
    <row r="22" spans="1:30" ht="45" customHeight="1">
      <c r="E22" s="155"/>
      <c r="F22" s="320" t="s">
        <v>106</v>
      </c>
      <c r="G22" s="322" t="s">
        <v>107</v>
      </c>
      <c r="H22" s="172" t="s">
        <v>108</v>
      </c>
      <c r="I22" s="173" t="s">
        <v>109</v>
      </c>
      <c r="J22" s="174">
        <f>IF(G22=I22,1,0)</f>
        <v>0</v>
      </c>
      <c r="K22" s="52"/>
      <c r="L22" s="88"/>
      <c r="M22" s="89" t="str">
        <f t="shared" si="0"/>
        <v/>
      </c>
      <c r="N22" s="89" t="str">
        <f>IF(Q22=$AK$11,K22,"")</f>
        <v/>
      </c>
      <c r="O22" s="89"/>
      <c r="P22" s="89"/>
      <c r="Q22" s="182"/>
      <c r="R22" s="145"/>
      <c r="S22" s="221"/>
      <c r="T22" s="76"/>
      <c r="V22" s="185"/>
      <c r="W22" s="235"/>
      <c r="X22" s="235"/>
      <c r="Y22" s="235"/>
      <c r="Z22" s="185"/>
      <c r="AA22" s="235"/>
      <c r="AB22" s="235"/>
      <c r="AC22" s="235"/>
      <c r="AD22" s="238"/>
    </row>
    <row r="23" spans="1:30" ht="107.5" customHeight="1">
      <c r="E23" s="155"/>
      <c r="F23" s="321"/>
      <c r="G23" s="323"/>
      <c r="H23" s="172" t="s">
        <v>110</v>
      </c>
      <c r="I23" s="173" t="s">
        <v>107</v>
      </c>
      <c r="J23" s="174">
        <f>IF(G22=I23,1,0)</f>
        <v>1</v>
      </c>
      <c r="K23" s="52"/>
      <c r="L23" s="88"/>
      <c r="M23" s="89" t="str">
        <f t="shared" si="0"/>
        <v/>
      </c>
      <c r="N23" s="89" t="str">
        <f t="shared" si="1"/>
        <v/>
      </c>
      <c r="O23" s="89"/>
      <c r="P23" s="89"/>
      <c r="Q23" s="182"/>
      <c r="R23" s="145"/>
      <c r="S23" s="222"/>
      <c r="T23" s="76"/>
      <c r="V23" s="185"/>
      <c r="W23" s="235"/>
      <c r="X23" s="235"/>
      <c r="Y23" s="235"/>
      <c r="Z23" s="185"/>
      <c r="AA23" s="235"/>
      <c r="AB23" s="235"/>
      <c r="AC23" s="235"/>
      <c r="AD23" s="238"/>
    </row>
    <row r="24" spans="1:30" ht="37.5" customHeight="1">
      <c r="E24" s="90"/>
      <c r="F24" s="90" t="s">
        <v>36</v>
      </c>
      <c r="G24" s="90"/>
      <c r="H24" s="91"/>
      <c r="I24" s="90"/>
      <c r="J24" s="91">
        <f>SUM(J9:J23)</f>
        <v>13</v>
      </c>
      <c r="K24" s="53">
        <f>SUM(K9:K23)</f>
        <v>0</v>
      </c>
      <c r="L24" s="88"/>
      <c r="M24" s="92">
        <f>SUM(M9:M23)</f>
        <v>0</v>
      </c>
      <c r="N24" s="92">
        <f>SUM(N9:N23)</f>
        <v>0</v>
      </c>
      <c r="O24" s="42"/>
      <c r="P24" s="42"/>
      <c r="Q24" s="42"/>
      <c r="R24" s="75"/>
      <c r="S24" s="105"/>
      <c r="T24" s="76"/>
    </row>
    <row r="25" spans="1:30" ht="45" customHeight="1">
      <c r="E25" s="77"/>
      <c r="F25" s="93"/>
      <c r="G25" s="95"/>
      <c r="H25" s="94"/>
      <c r="I25" s="95"/>
      <c r="J25" s="96"/>
      <c r="K25" s="54"/>
      <c r="L25" s="88"/>
      <c r="M25" s="97"/>
      <c r="R25" s="145"/>
      <c r="T25" s="76"/>
    </row>
    <row r="26" spans="1:30" ht="45" customHeight="1">
      <c r="E26" s="45"/>
      <c r="F26" s="309" t="s">
        <v>111</v>
      </c>
      <c r="G26" s="309"/>
      <c r="H26" s="309"/>
      <c r="I26" s="309"/>
      <c r="J26" s="45">
        <f>23-SUM(C27:C47)</f>
        <v>23</v>
      </c>
      <c r="K26" s="55"/>
      <c r="L26" s="88"/>
      <c r="M26" s="45"/>
      <c r="N26" s="45"/>
      <c r="O26" s="45"/>
      <c r="P26" s="45"/>
      <c r="Q26" s="45"/>
      <c r="R26" s="148"/>
      <c r="S26" s="125"/>
      <c r="T26" s="98"/>
      <c r="V26" s="237"/>
      <c r="W26" s="237"/>
      <c r="X26" s="237"/>
      <c r="Y26" s="237"/>
      <c r="Z26" s="237"/>
      <c r="AA26" s="237"/>
      <c r="AB26" s="237"/>
      <c r="AC26" s="237"/>
      <c r="AD26" s="237"/>
    </row>
    <row r="27" spans="1:30" ht="45" customHeight="1">
      <c r="A27" s="139"/>
      <c r="B27" s="67">
        <v>1</v>
      </c>
      <c r="C27" s="67">
        <f t="shared" ref="C27:C32" si="2">IF(D27=TRUE,B27,0)</f>
        <v>0</v>
      </c>
      <c r="D27" s="71" t="b">
        <v>0</v>
      </c>
      <c r="E27" s="155"/>
      <c r="F27" s="311" t="s">
        <v>112</v>
      </c>
      <c r="G27" s="313" t="s">
        <v>113</v>
      </c>
      <c r="H27" s="165">
        <v>8.1</v>
      </c>
      <c r="I27" s="186" t="s">
        <v>114</v>
      </c>
      <c r="J27" s="165">
        <f t="shared" ref="J27:J32" si="3">IF(OR(D27=FALSE,Q27=$AK$11),B27,0)</f>
        <v>1</v>
      </c>
      <c r="K27" s="56"/>
      <c r="L27" s="88"/>
      <c r="M27" s="89" t="str">
        <f t="shared" ref="M27:M47" si="4">IF(OR(Q27=$AK$9,Q27=$AK$10),K27,"")</f>
        <v/>
      </c>
      <c r="N27" s="89" t="str">
        <f>IF(Q27=$AK$11,K27,"")</f>
        <v/>
      </c>
      <c r="O27" s="89"/>
      <c r="P27" s="89"/>
      <c r="Q27" s="182"/>
      <c r="R27" s="145"/>
      <c r="S27" s="220"/>
      <c r="T27" s="76"/>
      <c r="V27" s="185"/>
      <c r="W27" s="235"/>
      <c r="X27" s="235"/>
      <c r="Y27" s="235"/>
      <c r="Z27" s="185"/>
      <c r="AA27" s="235"/>
      <c r="AB27" s="235"/>
      <c r="AC27" s="235"/>
      <c r="AD27" s="238"/>
    </row>
    <row r="28" spans="1:30" ht="139.5" customHeight="1">
      <c r="A28" s="139"/>
      <c r="B28" s="67">
        <v>2</v>
      </c>
      <c r="C28" s="67">
        <f t="shared" si="2"/>
        <v>0</v>
      </c>
      <c r="D28" s="71" t="b">
        <v>0</v>
      </c>
      <c r="E28" s="155"/>
      <c r="F28" s="311"/>
      <c r="G28" s="313"/>
      <c r="H28" s="169">
        <v>8.1999999999999993</v>
      </c>
      <c r="I28" s="187" t="s">
        <v>115</v>
      </c>
      <c r="J28" s="165">
        <f t="shared" si="3"/>
        <v>2</v>
      </c>
      <c r="K28" s="56"/>
      <c r="L28" s="88"/>
      <c r="M28" s="89" t="str">
        <f t="shared" si="4"/>
        <v/>
      </c>
      <c r="N28" s="89" t="str">
        <f t="shared" ref="N28:N47" si="5">IF(Q28=$AK$11,K28,"")</f>
        <v/>
      </c>
      <c r="O28" s="89"/>
      <c r="P28" s="89"/>
      <c r="Q28" s="182"/>
      <c r="R28" s="145"/>
      <c r="S28" s="221"/>
      <c r="T28" s="76"/>
      <c r="V28" s="185"/>
      <c r="W28" s="235"/>
      <c r="X28" s="235"/>
      <c r="Y28" s="235"/>
      <c r="Z28" s="185"/>
      <c r="AA28" s="235"/>
      <c r="AB28" s="235"/>
      <c r="AC28" s="235"/>
      <c r="AD28" s="238"/>
    </row>
    <row r="29" spans="1:30" ht="67" customHeight="1">
      <c r="A29" s="139"/>
      <c r="B29" s="71">
        <v>1</v>
      </c>
      <c r="C29" s="67">
        <f t="shared" si="2"/>
        <v>0</v>
      </c>
      <c r="D29" s="71" t="b">
        <v>0</v>
      </c>
      <c r="E29" s="155"/>
      <c r="F29" s="311"/>
      <c r="G29" s="313"/>
      <c r="H29" s="169">
        <v>8.3000000000000007</v>
      </c>
      <c r="I29" s="187" t="s">
        <v>116</v>
      </c>
      <c r="J29" s="165">
        <f t="shared" si="3"/>
        <v>1</v>
      </c>
      <c r="K29" s="56"/>
      <c r="L29" s="88"/>
      <c r="M29" s="89" t="str">
        <f t="shared" si="4"/>
        <v/>
      </c>
      <c r="N29" s="89" t="str">
        <f t="shared" si="5"/>
        <v/>
      </c>
      <c r="O29" s="89"/>
      <c r="P29" s="89"/>
      <c r="Q29" s="182"/>
      <c r="R29" s="145"/>
      <c r="S29" s="221"/>
      <c r="T29" s="76"/>
      <c r="V29" s="185"/>
      <c r="W29" s="235"/>
      <c r="X29" s="235"/>
      <c r="Y29" s="235"/>
      <c r="Z29" s="185"/>
      <c r="AA29" s="235"/>
      <c r="AB29" s="235"/>
      <c r="AC29" s="235"/>
      <c r="AD29" s="238"/>
    </row>
    <row r="30" spans="1:30" ht="45" customHeight="1">
      <c r="A30" s="139"/>
      <c r="B30" s="71">
        <v>1</v>
      </c>
      <c r="C30" s="67">
        <f t="shared" si="2"/>
        <v>0</v>
      </c>
      <c r="D30" s="71" t="b">
        <v>0</v>
      </c>
      <c r="E30" s="155"/>
      <c r="F30" s="311" t="s">
        <v>117</v>
      </c>
      <c r="G30" s="313" t="s">
        <v>118</v>
      </c>
      <c r="H30" s="169">
        <v>9.1</v>
      </c>
      <c r="I30" s="187" t="s">
        <v>119</v>
      </c>
      <c r="J30" s="165">
        <f t="shared" si="3"/>
        <v>1</v>
      </c>
      <c r="K30" s="56"/>
      <c r="L30" s="88"/>
      <c r="M30" s="89" t="str">
        <f t="shared" si="4"/>
        <v/>
      </c>
      <c r="N30" s="89" t="str">
        <f t="shared" si="5"/>
        <v/>
      </c>
      <c r="O30" s="89"/>
      <c r="P30" s="89"/>
      <c r="Q30" s="182"/>
      <c r="R30" s="145"/>
      <c r="S30" s="221"/>
      <c r="T30" s="76"/>
      <c r="V30" s="185"/>
      <c r="W30" s="235"/>
      <c r="X30" s="235"/>
      <c r="Y30" s="235"/>
      <c r="Z30" s="185"/>
      <c r="AA30" s="235"/>
      <c r="AB30" s="235"/>
      <c r="AC30" s="235"/>
      <c r="AD30" s="238"/>
    </row>
    <row r="31" spans="1:30" ht="45" customHeight="1">
      <c r="A31" s="139"/>
      <c r="B31" s="71">
        <v>1</v>
      </c>
      <c r="C31" s="67">
        <f t="shared" si="2"/>
        <v>0</v>
      </c>
      <c r="D31" s="71" t="b">
        <v>0</v>
      </c>
      <c r="E31" s="155"/>
      <c r="F31" s="311"/>
      <c r="G31" s="313"/>
      <c r="H31" s="169">
        <v>9.1999999999999993</v>
      </c>
      <c r="I31" s="187" t="s">
        <v>120</v>
      </c>
      <c r="J31" s="165">
        <f t="shared" si="3"/>
        <v>1</v>
      </c>
      <c r="K31" s="56"/>
      <c r="L31" s="88"/>
      <c r="M31" s="89" t="str">
        <f t="shared" si="4"/>
        <v/>
      </c>
      <c r="N31" s="89" t="str">
        <f t="shared" si="5"/>
        <v/>
      </c>
      <c r="O31" s="89"/>
      <c r="P31" s="89"/>
      <c r="Q31" s="182"/>
      <c r="R31" s="145"/>
      <c r="S31" s="221"/>
      <c r="T31" s="76"/>
      <c r="V31" s="185"/>
      <c r="W31" s="235"/>
      <c r="X31" s="235"/>
      <c r="Y31" s="235"/>
      <c r="Z31" s="185"/>
      <c r="AA31" s="235"/>
      <c r="AB31" s="235"/>
      <c r="AC31" s="235"/>
      <c r="AD31" s="238"/>
    </row>
    <row r="32" spans="1:30" ht="45" customHeight="1">
      <c r="A32" s="139"/>
      <c r="B32" s="71">
        <v>1</v>
      </c>
      <c r="C32" s="67">
        <f t="shared" si="2"/>
        <v>0</v>
      </c>
      <c r="D32" s="71" t="b">
        <v>0</v>
      </c>
      <c r="E32" s="155"/>
      <c r="F32" s="311"/>
      <c r="G32" s="313"/>
      <c r="H32" s="169">
        <v>9.3000000000000007</v>
      </c>
      <c r="I32" s="187" t="s">
        <v>121</v>
      </c>
      <c r="J32" s="165">
        <f t="shared" si="3"/>
        <v>1</v>
      </c>
      <c r="K32" s="56"/>
      <c r="L32" s="88"/>
      <c r="M32" s="89" t="str">
        <f t="shared" si="4"/>
        <v/>
      </c>
      <c r="N32" s="89" t="str">
        <f t="shared" si="5"/>
        <v/>
      </c>
      <c r="O32" s="89"/>
      <c r="P32" s="89"/>
      <c r="Q32" s="182"/>
      <c r="R32" s="145"/>
      <c r="S32" s="221"/>
      <c r="T32" s="76"/>
      <c r="V32" s="185"/>
      <c r="W32" s="235"/>
      <c r="X32" s="235"/>
      <c r="Y32" s="235"/>
      <c r="Z32" s="185"/>
      <c r="AA32" s="235"/>
      <c r="AB32" s="235"/>
      <c r="AC32" s="235"/>
      <c r="AD32" s="238"/>
    </row>
    <row r="33" spans="1:30" ht="45" customHeight="1">
      <c r="B33" s="67"/>
      <c r="C33" s="67"/>
      <c r="E33" s="155"/>
      <c r="F33" s="311" t="s">
        <v>122</v>
      </c>
      <c r="G33" s="313" t="s">
        <v>123</v>
      </c>
      <c r="H33" s="169">
        <v>10.1</v>
      </c>
      <c r="I33" s="187" t="s">
        <v>124</v>
      </c>
      <c r="J33" s="170" t="s">
        <v>82</v>
      </c>
      <c r="K33" s="50"/>
      <c r="L33" s="88"/>
      <c r="M33" s="89" t="str">
        <f t="shared" si="4"/>
        <v/>
      </c>
      <c r="N33" s="89" t="str">
        <f t="shared" si="5"/>
        <v/>
      </c>
      <c r="O33" s="89"/>
      <c r="P33" s="89"/>
      <c r="Q33" s="182"/>
      <c r="R33" s="145"/>
      <c r="S33" s="221"/>
      <c r="T33" s="76"/>
      <c r="V33" s="185"/>
      <c r="W33" s="235"/>
      <c r="X33" s="235"/>
      <c r="Y33" s="235"/>
      <c r="Z33" s="185"/>
      <c r="AA33" s="235"/>
      <c r="AB33" s="235"/>
      <c r="AC33" s="235"/>
      <c r="AD33" s="238"/>
    </row>
    <row r="34" spans="1:30" ht="45" customHeight="1">
      <c r="A34" s="139"/>
      <c r="B34" s="67">
        <v>1</v>
      </c>
      <c r="C34" s="67">
        <f>IF(D34=TRUE,B34,0)</f>
        <v>0</v>
      </c>
      <c r="D34" s="71" t="b">
        <v>0</v>
      </c>
      <c r="E34" s="155"/>
      <c r="F34" s="311"/>
      <c r="G34" s="313"/>
      <c r="H34" s="169">
        <v>10.199999999999999</v>
      </c>
      <c r="I34" s="187" t="s">
        <v>125</v>
      </c>
      <c r="J34" s="159">
        <f>IF(OR(D34=FALSE,Q34=$AK$11),B34,0)</f>
        <v>1</v>
      </c>
      <c r="K34" s="56"/>
      <c r="L34" s="88" t="str">
        <f>IF(AND(K34&gt;0,$K$33&lt;&gt;$AL$7),"!","")</f>
        <v/>
      </c>
      <c r="M34" s="89" t="str">
        <f t="shared" si="4"/>
        <v/>
      </c>
      <c r="N34" s="89" t="str">
        <f t="shared" si="5"/>
        <v/>
      </c>
      <c r="O34" s="89"/>
      <c r="P34" s="89"/>
      <c r="Q34" s="182"/>
      <c r="R34" s="145"/>
      <c r="S34" s="221"/>
      <c r="T34" s="76"/>
      <c r="V34" s="185"/>
      <c r="W34" s="235"/>
      <c r="X34" s="235"/>
      <c r="Y34" s="235"/>
      <c r="Z34" s="185"/>
      <c r="AA34" s="235"/>
      <c r="AB34" s="235"/>
      <c r="AC34" s="235"/>
      <c r="AD34" s="238"/>
    </row>
    <row r="35" spans="1:30" ht="45" customHeight="1">
      <c r="A35" s="139"/>
      <c r="B35" s="67">
        <v>1</v>
      </c>
      <c r="C35" s="67">
        <f>IF(D35=TRUE,B35,0)</f>
        <v>0</v>
      </c>
      <c r="D35" s="71" t="b">
        <v>0</v>
      </c>
      <c r="E35" s="155"/>
      <c r="F35" s="311"/>
      <c r="G35" s="313"/>
      <c r="H35" s="169">
        <v>10.3</v>
      </c>
      <c r="I35" s="187" t="s">
        <v>126</v>
      </c>
      <c r="J35" s="159">
        <f t="shared" ref="J35:J36" si="6">IF(OR(D35=FALSE,Q35=$AK$11),B35,0)</f>
        <v>1</v>
      </c>
      <c r="K35" s="56"/>
      <c r="L35" s="88" t="str">
        <f>IF(AND(K35&gt;0,$K$33&lt;&gt;$AL$7),"!","")</f>
        <v/>
      </c>
      <c r="M35" s="89" t="str">
        <f t="shared" si="4"/>
        <v/>
      </c>
      <c r="N35" s="89" t="str">
        <f t="shared" si="5"/>
        <v/>
      </c>
      <c r="O35" s="89"/>
      <c r="P35" s="89"/>
      <c r="Q35" s="182"/>
      <c r="R35" s="145"/>
      <c r="S35" s="221"/>
      <c r="T35" s="76"/>
      <c r="V35" s="185"/>
      <c r="W35" s="235"/>
      <c r="X35" s="235"/>
      <c r="Y35" s="235"/>
      <c r="Z35" s="185"/>
      <c r="AA35" s="235"/>
      <c r="AB35" s="235"/>
      <c r="AC35" s="235"/>
      <c r="AD35" s="238"/>
    </row>
    <row r="36" spans="1:30" ht="130.5" customHeight="1">
      <c r="A36" s="139"/>
      <c r="B36" s="67">
        <v>1</v>
      </c>
      <c r="C36" s="67">
        <f>IF(D36=TRUE,B36,0)</f>
        <v>0</v>
      </c>
      <c r="D36" s="71" t="b">
        <v>0</v>
      </c>
      <c r="E36" s="155"/>
      <c r="F36" s="311"/>
      <c r="G36" s="313"/>
      <c r="H36" s="169">
        <v>10.4</v>
      </c>
      <c r="I36" s="187" t="s">
        <v>127</v>
      </c>
      <c r="J36" s="159">
        <f t="shared" si="6"/>
        <v>1</v>
      </c>
      <c r="K36" s="56"/>
      <c r="L36" s="88" t="str">
        <f>IF(AND(K36&gt;0,$K$33&lt;&gt;$AL$9),"!","")</f>
        <v/>
      </c>
      <c r="M36" s="89" t="str">
        <f t="shared" si="4"/>
        <v/>
      </c>
      <c r="N36" s="89" t="str">
        <f t="shared" si="5"/>
        <v/>
      </c>
      <c r="O36" s="89"/>
      <c r="P36" s="89"/>
      <c r="Q36" s="182"/>
      <c r="R36" s="145"/>
      <c r="S36" s="221"/>
      <c r="T36" s="76"/>
      <c r="V36" s="185"/>
      <c r="W36" s="235"/>
      <c r="X36" s="235"/>
      <c r="Y36" s="235"/>
      <c r="Z36" s="185"/>
      <c r="AA36" s="235"/>
      <c r="AB36" s="235"/>
      <c r="AC36" s="235"/>
      <c r="AD36" s="238"/>
    </row>
    <row r="37" spans="1:30" ht="45" customHeight="1">
      <c r="A37" s="139"/>
      <c r="B37" s="67"/>
      <c r="C37" s="67"/>
      <c r="E37" s="155"/>
      <c r="F37" s="311" t="s">
        <v>128</v>
      </c>
      <c r="G37" s="313" t="s">
        <v>129</v>
      </c>
      <c r="H37" s="169">
        <v>11.1</v>
      </c>
      <c r="I37" s="187" t="s">
        <v>130</v>
      </c>
      <c r="J37" s="170" t="s">
        <v>82</v>
      </c>
      <c r="K37" s="50"/>
      <c r="L37" s="88"/>
      <c r="M37" s="89" t="str">
        <f t="shared" si="4"/>
        <v/>
      </c>
      <c r="N37" s="89" t="str">
        <f t="shared" si="5"/>
        <v/>
      </c>
      <c r="O37" s="89"/>
      <c r="P37" s="89"/>
      <c r="Q37" s="182"/>
      <c r="R37" s="145"/>
      <c r="S37" s="221"/>
      <c r="T37" s="76"/>
      <c r="V37" s="185"/>
      <c r="W37" s="235"/>
      <c r="X37" s="235"/>
      <c r="Y37" s="235"/>
      <c r="Z37" s="185"/>
      <c r="AA37" s="235"/>
      <c r="AB37" s="235"/>
      <c r="AC37" s="235"/>
      <c r="AD37" s="238"/>
    </row>
    <row r="38" spans="1:30" ht="45" customHeight="1">
      <c r="A38" s="139"/>
      <c r="B38" s="67">
        <v>2</v>
      </c>
      <c r="C38" s="67">
        <f t="shared" ref="C38:C44" si="7">IF(D38=TRUE,B38,0)</f>
        <v>0</v>
      </c>
      <c r="D38" s="71" t="b">
        <v>0</v>
      </c>
      <c r="E38" s="155"/>
      <c r="F38" s="311"/>
      <c r="G38" s="313"/>
      <c r="H38" s="169">
        <v>11.2</v>
      </c>
      <c r="I38" s="187" t="s">
        <v>131</v>
      </c>
      <c r="J38" s="159">
        <f>IF(OR(D38=FALSE,Q38=$AK$11),B38,0)</f>
        <v>2</v>
      </c>
      <c r="K38" s="56"/>
      <c r="L38" s="88" t="str">
        <f>IF(AND(K38&gt;0,$K$37&lt;&gt;$AL$9),"!","")</f>
        <v/>
      </c>
      <c r="M38" s="89" t="str">
        <f t="shared" si="4"/>
        <v/>
      </c>
      <c r="N38" s="89" t="str">
        <f>IF(Q38=$AK$11,K38,"")</f>
        <v/>
      </c>
      <c r="O38" s="89"/>
      <c r="P38" s="89"/>
      <c r="Q38" s="182"/>
      <c r="R38" s="145"/>
      <c r="S38" s="221"/>
      <c r="T38" s="76"/>
      <c r="V38" s="185"/>
      <c r="W38" s="235"/>
      <c r="X38" s="235"/>
      <c r="Y38" s="235"/>
      <c r="Z38" s="185"/>
      <c r="AA38" s="235"/>
      <c r="AB38" s="235"/>
      <c r="AC38" s="235"/>
      <c r="AD38" s="238"/>
    </row>
    <row r="39" spans="1:30" ht="45" customHeight="1">
      <c r="A39" s="139"/>
      <c r="B39" s="67">
        <v>1</v>
      </c>
      <c r="C39" s="67">
        <f t="shared" si="7"/>
        <v>0</v>
      </c>
      <c r="D39" s="71" t="b">
        <v>0</v>
      </c>
      <c r="E39" s="155"/>
      <c r="F39" s="311"/>
      <c r="G39" s="313"/>
      <c r="H39" s="169">
        <v>11.3</v>
      </c>
      <c r="I39" s="187" t="s">
        <v>132</v>
      </c>
      <c r="J39" s="159">
        <f>IF(OR(D39=FALSE,Q39=$AK$11),B39,0)</f>
        <v>1</v>
      </c>
      <c r="K39" s="56"/>
      <c r="L39" s="88" t="str">
        <f>IF(AND(K39&gt;0,$K$37&lt;&gt;$AL$9),"!","")</f>
        <v/>
      </c>
      <c r="M39" s="89" t="str">
        <f t="shared" si="4"/>
        <v/>
      </c>
      <c r="N39" s="89" t="str">
        <f t="shared" si="5"/>
        <v/>
      </c>
      <c r="O39" s="89"/>
      <c r="P39" s="89"/>
      <c r="Q39" s="182"/>
      <c r="R39" s="145"/>
      <c r="S39" s="221"/>
      <c r="T39" s="76"/>
      <c r="V39" s="185"/>
      <c r="W39" s="235"/>
      <c r="X39" s="235"/>
      <c r="Y39" s="235"/>
      <c r="Z39" s="185"/>
      <c r="AA39" s="235"/>
      <c r="AB39" s="235"/>
      <c r="AC39" s="235"/>
      <c r="AD39" s="238"/>
    </row>
    <row r="40" spans="1:30" ht="118" customHeight="1">
      <c r="A40" s="139"/>
      <c r="B40" s="67">
        <v>2</v>
      </c>
      <c r="C40" s="67">
        <f t="shared" si="7"/>
        <v>0</v>
      </c>
      <c r="D40" s="71" t="b">
        <v>0</v>
      </c>
      <c r="E40" s="155"/>
      <c r="F40" s="314" t="s">
        <v>133</v>
      </c>
      <c r="G40" s="317" t="s">
        <v>134</v>
      </c>
      <c r="H40" s="169">
        <v>12.1</v>
      </c>
      <c r="I40" s="187" t="s">
        <v>135</v>
      </c>
      <c r="J40" s="159">
        <f t="shared" ref="J40:J43" si="8">IF(OR(D40=FALSE,Q40=$AK$11),B40,0)</f>
        <v>2</v>
      </c>
      <c r="K40" s="56"/>
      <c r="L40" s="88"/>
      <c r="M40" s="89" t="str">
        <f t="shared" si="4"/>
        <v/>
      </c>
      <c r="N40" s="89" t="str">
        <f t="shared" si="5"/>
        <v/>
      </c>
      <c r="O40" s="89"/>
      <c r="P40" s="89"/>
      <c r="Q40" s="182"/>
      <c r="R40" s="145"/>
      <c r="S40" s="221"/>
      <c r="T40" s="76"/>
      <c r="V40" s="185"/>
      <c r="W40" s="235"/>
      <c r="X40" s="235"/>
      <c r="Y40" s="235"/>
      <c r="Z40" s="185"/>
      <c r="AA40" s="235"/>
      <c r="AB40" s="235"/>
      <c r="AC40" s="235"/>
      <c r="AD40" s="238"/>
    </row>
    <row r="41" spans="1:30" ht="225" customHeight="1">
      <c r="A41" s="139"/>
      <c r="B41" s="67">
        <v>2</v>
      </c>
      <c r="C41" s="67">
        <f t="shared" si="7"/>
        <v>0</v>
      </c>
      <c r="D41" s="71" t="b">
        <v>0</v>
      </c>
      <c r="E41" s="155"/>
      <c r="F41" s="315"/>
      <c r="G41" s="318"/>
      <c r="H41" s="169">
        <v>12.2</v>
      </c>
      <c r="I41" s="187" t="s">
        <v>136</v>
      </c>
      <c r="J41" s="159">
        <f t="shared" si="8"/>
        <v>2</v>
      </c>
      <c r="K41" s="56"/>
      <c r="L41" s="88"/>
      <c r="M41" s="89" t="str">
        <f t="shared" si="4"/>
        <v/>
      </c>
      <c r="N41" s="89" t="str">
        <f t="shared" si="5"/>
        <v/>
      </c>
      <c r="O41" s="89"/>
      <c r="P41" s="89"/>
      <c r="Q41" s="182"/>
      <c r="R41" s="145"/>
      <c r="S41" s="221"/>
      <c r="T41" s="76"/>
      <c r="V41" s="185"/>
      <c r="W41" s="235"/>
      <c r="X41" s="235"/>
      <c r="Y41" s="235"/>
      <c r="Z41" s="185"/>
      <c r="AA41" s="235"/>
      <c r="AB41" s="235"/>
      <c r="AC41" s="235"/>
      <c r="AD41" s="238"/>
    </row>
    <row r="42" spans="1:30" ht="45" customHeight="1">
      <c r="A42" s="139"/>
      <c r="B42" s="67">
        <v>2</v>
      </c>
      <c r="C42" s="67">
        <f t="shared" si="7"/>
        <v>0</v>
      </c>
      <c r="D42" s="71" t="b">
        <v>0</v>
      </c>
      <c r="E42" s="155"/>
      <c r="F42" s="316"/>
      <c r="G42" s="319"/>
      <c r="H42" s="169">
        <v>12.3</v>
      </c>
      <c r="I42" s="187" t="s">
        <v>137</v>
      </c>
      <c r="J42" s="159">
        <f t="shared" si="8"/>
        <v>2</v>
      </c>
      <c r="K42" s="56"/>
      <c r="L42" s="88"/>
      <c r="M42" s="89" t="str">
        <f t="shared" si="4"/>
        <v/>
      </c>
      <c r="N42" s="89" t="str">
        <f t="shared" si="5"/>
        <v/>
      </c>
      <c r="O42" s="89"/>
      <c r="P42" s="89"/>
      <c r="Q42" s="182"/>
      <c r="R42" s="145"/>
      <c r="S42" s="221"/>
      <c r="T42" s="76"/>
      <c r="V42" s="185"/>
      <c r="W42" s="235"/>
      <c r="X42" s="235"/>
      <c r="Y42" s="235"/>
      <c r="Z42" s="185"/>
      <c r="AA42" s="235"/>
      <c r="AB42" s="235"/>
      <c r="AC42" s="235"/>
      <c r="AD42" s="238"/>
    </row>
    <row r="43" spans="1:30" ht="45" customHeight="1">
      <c r="B43" s="67">
        <v>1</v>
      </c>
      <c r="C43" s="67">
        <f t="shared" si="7"/>
        <v>0</v>
      </c>
      <c r="D43" s="71" t="b">
        <v>0</v>
      </c>
      <c r="E43" s="155"/>
      <c r="F43" s="311" t="s">
        <v>138</v>
      </c>
      <c r="G43" s="313" t="s">
        <v>139</v>
      </c>
      <c r="H43" s="169">
        <v>13.1</v>
      </c>
      <c r="I43" s="187" t="s">
        <v>138</v>
      </c>
      <c r="J43" s="159">
        <f t="shared" si="8"/>
        <v>1</v>
      </c>
      <c r="K43" s="56"/>
      <c r="L43" s="88"/>
      <c r="M43" s="89" t="str">
        <f t="shared" si="4"/>
        <v/>
      </c>
      <c r="N43" s="89" t="str">
        <f t="shared" si="5"/>
        <v/>
      </c>
      <c r="O43" s="89"/>
      <c r="P43" s="89"/>
      <c r="Q43" s="182"/>
      <c r="R43" s="145"/>
      <c r="S43" s="221"/>
      <c r="T43" s="76"/>
      <c r="V43" s="190"/>
      <c r="W43" s="236"/>
      <c r="X43" s="236"/>
      <c r="Y43" s="236"/>
      <c r="Z43" s="190"/>
      <c r="AA43" s="236"/>
      <c r="AB43" s="236"/>
      <c r="AC43" s="236"/>
      <c r="AD43" s="238"/>
    </row>
    <row r="44" spans="1:30" ht="45" customHeight="1">
      <c r="A44" s="139"/>
      <c r="B44" s="67">
        <v>1</v>
      </c>
      <c r="C44" s="67">
        <f t="shared" si="7"/>
        <v>0</v>
      </c>
      <c r="D44" s="227" t="b">
        <v>0</v>
      </c>
      <c r="E44" s="155"/>
      <c r="F44" s="314"/>
      <c r="G44" s="317"/>
      <c r="H44" s="169">
        <v>13.2</v>
      </c>
      <c r="I44" s="187" t="s">
        <v>140</v>
      </c>
      <c r="J44" s="159">
        <f>IF(OR(D44=FALSE,Q44=$AK$11),B44,0)</f>
        <v>1</v>
      </c>
      <c r="K44" s="56"/>
      <c r="L44" s="88"/>
      <c r="M44" s="89" t="str">
        <f t="shared" si="4"/>
        <v/>
      </c>
      <c r="N44" s="89" t="str">
        <f>IF(Q44=$AK$11,K44,"")</f>
        <v/>
      </c>
      <c r="O44" s="89"/>
      <c r="P44" s="89"/>
      <c r="Q44" s="182"/>
      <c r="R44" s="145"/>
      <c r="S44" s="221"/>
      <c r="T44" s="76"/>
      <c r="V44" s="185"/>
      <c r="W44" s="235"/>
      <c r="X44" s="235"/>
      <c r="Y44" s="235"/>
      <c r="Z44" s="185"/>
      <c r="AA44" s="235"/>
      <c r="AB44" s="235"/>
      <c r="AC44" s="235"/>
      <c r="AD44" s="238"/>
    </row>
    <row r="45" spans="1:30" ht="45" customHeight="1">
      <c r="C45" s="67"/>
      <c r="E45" s="155"/>
      <c r="F45" s="314" t="s">
        <v>141</v>
      </c>
      <c r="G45" s="324" t="s">
        <v>142</v>
      </c>
      <c r="H45" s="172" t="s">
        <v>143</v>
      </c>
      <c r="I45" s="173" t="s">
        <v>144</v>
      </c>
      <c r="J45" s="174">
        <f>IF(G45=I45,1,0)</f>
        <v>0</v>
      </c>
      <c r="K45" s="57"/>
      <c r="L45" s="88"/>
      <c r="M45" s="89" t="str">
        <f t="shared" si="4"/>
        <v/>
      </c>
      <c r="N45" s="89" t="str">
        <f t="shared" si="5"/>
        <v/>
      </c>
      <c r="O45" s="89"/>
      <c r="P45" s="89"/>
      <c r="Q45" s="182"/>
      <c r="R45" s="145"/>
      <c r="S45" s="221"/>
      <c r="T45" s="76"/>
      <c r="V45" s="185"/>
      <c r="W45" s="235"/>
      <c r="X45" s="235"/>
      <c r="Y45" s="235"/>
      <c r="Z45" s="185"/>
      <c r="AA45" s="235"/>
      <c r="AB45" s="235"/>
      <c r="AC45" s="235"/>
      <c r="AD45" s="238"/>
    </row>
    <row r="46" spans="1:30" ht="45" customHeight="1">
      <c r="C46" s="67"/>
      <c r="E46" s="155"/>
      <c r="F46" s="316"/>
      <c r="G46" s="325"/>
      <c r="H46" s="172" t="s">
        <v>145</v>
      </c>
      <c r="I46" s="173" t="s">
        <v>142</v>
      </c>
      <c r="J46" s="174">
        <f>IF(G45=I46,1,0)</f>
        <v>1</v>
      </c>
      <c r="K46" s="56"/>
      <c r="L46" s="88"/>
      <c r="M46" s="89" t="str">
        <f t="shared" si="4"/>
        <v/>
      </c>
      <c r="N46" s="89" t="str">
        <f t="shared" si="5"/>
        <v/>
      </c>
      <c r="O46" s="89"/>
      <c r="P46" s="89"/>
      <c r="Q46" s="182"/>
      <c r="R46" s="145"/>
      <c r="S46" s="221"/>
      <c r="T46" s="76"/>
      <c r="V46" s="185"/>
      <c r="W46" s="235"/>
      <c r="X46" s="235"/>
      <c r="Y46" s="235"/>
      <c r="Z46" s="185"/>
      <c r="AA46" s="235"/>
      <c r="AB46" s="235"/>
      <c r="AC46" s="235"/>
      <c r="AD46" s="238"/>
    </row>
    <row r="47" spans="1:30" ht="80.5" customHeight="1">
      <c r="C47" s="67"/>
      <c r="E47" s="155"/>
      <c r="F47" s="156" t="s">
        <v>146</v>
      </c>
      <c r="G47" s="180" t="s">
        <v>147</v>
      </c>
      <c r="H47" s="188">
        <v>15</v>
      </c>
      <c r="I47" s="173" t="s">
        <v>148</v>
      </c>
      <c r="J47" s="189">
        <v>1</v>
      </c>
      <c r="K47" s="56"/>
      <c r="L47" s="88"/>
      <c r="M47" s="89" t="str">
        <f t="shared" si="4"/>
        <v/>
      </c>
      <c r="N47" s="89" t="str">
        <f t="shared" si="5"/>
        <v/>
      </c>
      <c r="O47" s="89"/>
      <c r="P47" s="89"/>
      <c r="Q47" s="182"/>
      <c r="R47" s="145"/>
      <c r="S47" s="221"/>
      <c r="T47" s="76"/>
      <c r="V47" s="185"/>
      <c r="W47" s="235"/>
      <c r="X47" s="235"/>
      <c r="Y47" s="235"/>
      <c r="Z47" s="185"/>
      <c r="AA47" s="235"/>
      <c r="AB47" s="235"/>
      <c r="AC47" s="235"/>
      <c r="AD47" s="238"/>
    </row>
    <row r="48" spans="1:30" ht="45" customHeight="1">
      <c r="C48" s="67"/>
      <c r="E48" s="90"/>
      <c r="F48" s="90" t="s">
        <v>36</v>
      </c>
      <c r="G48" s="90"/>
      <c r="H48" s="91"/>
      <c r="I48" s="90"/>
      <c r="J48" s="91">
        <f>SUM(J27:J47)</f>
        <v>23</v>
      </c>
      <c r="K48" s="53">
        <f>SUM(K27:K47)</f>
        <v>0</v>
      </c>
      <c r="L48" s="88"/>
      <c r="M48" s="92">
        <f t="shared" ref="M48:N48" si="9">SUM(M27:M47)</f>
        <v>0</v>
      </c>
      <c r="N48" s="92">
        <f t="shared" si="9"/>
        <v>0</v>
      </c>
      <c r="O48" s="42"/>
      <c r="P48" s="42"/>
      <c r="R48" s="145"/>
      <c r="S48" s="149"/>
      <c r="T48" s="76"/>
    </row>
    <row r="49" spans="1:32" ht="45" customHeight="1">
      <c r="C49" s="67"/>
      <c r="F49" s="13"/>
      <c r="G49" s="13"/>
      <c r="H49" s="73"/>
      <c r="I49" s="13"/>
      <c r="J49" s="73"/>
      <c r="K49" s="59"/>
      <c r="L49" s="99"/>
      <c r="M49" s="73"/>
      <c r="N49" s="73"/>
      <c r="O49" s="73"/>
      <c r="P49" s="73"/>
      <c r="Q49" s="73"/>
      <c r="R49" s="145"/>
      <c r="S49" s="149"/>
      <c r="T49" s="76"/>
    </row>
    <row r="50" spans="1:32" ht="45" customHeight="1">
      <c r="C50" s="67"/>
      <c r="E50" s="28"/>
      <c r="F50" s="309" t="s">
        <v>149</v>
      </c>
      <c r="G50" s="309"/>
      <c r="H50" s="309"/>
      <c r="I50" s="309"/>
      <c r="J50" s="28">
        <f>SUM(20)</f>
        <v>20</v>
      </c>
      <c r="K50" s="55"/>
      <c r="L50" s="100"/>
      <c r="M50" s="38"/>
      <c r="N50" s="38"/>
      <c r="O50" s="38"/>
      <c r="P50" s="38"/>
      <c r="Q50" s="38"/>
      <c r="R50" s="150"/>
      <c r="S50" s="38"/>
      <c r="T50" s="101"/>
      <c r="V50" s="176"/>
      <c r="W50" s="176"/>
      <c r="X50" s="176"/>
      <c r="Y50" s="176"/>
      <c r="Z50" s="176"/>
      <c r="AA50" s="176"/>
      <c r="AB50" s="176"/>
      <c r="AC50" s="176"/>
      <c r="AD50" s="176"/>
    </row>
    <row r="51" spans="1:32" ht="79.25" customHeight="1">
      <c r="C51" s="67"/>
      <c r="E51" s="155"/>
      <c r="F51" s="315" t="s">
        <v>150</v>
      </c>
      <c r="G51" s="180" t="s">
        <v>151</v>
      </c>
      <c r="H51" s="187">
        <v>16.100000000000001</v>
      </c>
      <c r="I51" s="187" t="s">
        <v>250</v>
      </c>
      <c r="J51" s="170" t="s">
        <v>152</v>
      </c>
      <c r="K51" s="50"/>
      <c r="L51" s="102"/>
      <c r="M51" s="89" t="str">
        <f>IF(OR(Q51=$AK$9,Q51=$AK$10),K51,"")</f>
        <v/>
      </c>
      <c r="N51" s="89" t="str">
        <f>IF(Q51=$AK$11,K51,"")</f>
        <v/>
      </c>
      <c r="O51" s="89"/>
      <c r="P51" s="89"/>
      <c r="Q51" s="182"/>
      <c r="R51" s="151"/>
      <c r="S51" s="220"/>
      <c r="T51" s="76"/>
      <c r="V51" s="185"/>
      <c r="W51" s="185"/>
      <c r="X51" s="185"/>
      <c r="Y51" s="185"/>
      <c r="Z51" s="185"/>
      <c r="AA51" s="235"/>
      <c r="AB51" s="235"/>
      <c r="AC51" s="235"/>
      <c r="AD51" s="238"/>
      <c r="AF51"/>
    </row>
    <row r="52" spans="1:32" ht="176.5" customHeight="1">
      <c r="B52" s="245">
        <v>14</v>
      </c>
      <c r="C52" s="67">
        <v>5</v>
      </c>
      <c r="D52" s="71" t="b">
        <v>0</v>
      </c>
      <c r="E52" s="246"/>
      <c r="F52" s="315"/>
      <c r="G52" s="331" t="s">
        <v>251</v>
      </c>
      <c r="H52" s="187" t="s">
        <v>248</v>
      </c>
      <c r="I52" s="157" t="s">
        <v>252</v>
      </c>
      <c r="J52" s="170">
        <f>IF(OR(D52=FALSE),B52,B52-C52)</f>
        <v>14</v>
      </c>
      <c r="K52" s="224"/>
      <c r="L52" s="102"/>
      <c r="M52" s="89" t="str">
        <f>IF(OR(Q52=$AK$9,Q52=$AK$10),K52,"")</f>
        <v/>
      </c>
      <c r="N52" s="89" t="str">
        <f>IF(Q52=$AK$11,K52,"")</f>
        <v/>
      </c>
      <c r="O52" s="89"/>
      <c r="P52" s="89"/>
      <c r="Q52" s="182"/>
      <c r="R52" s="151"/>
      <c r="S52" s="220"/>
      <c r="T52" s="76"/>
      <c r="V52" s="185"/>
      <c r="W52" s="185"/>
      <c r="X52" s="185"/>
      <c r="Y52" s="185"/>
      <c r="Z52" s="185"/>
      <c r="AA52" s="235"/>
      <c r="AB52" s="235"/>
      <c r="AC52" s="235"/>
      <c r="AD52" s="238"/>
      <c r="AE52" s="77" t="s">
        <v>252</v>
      </c>
      <c r="AF52"/>
    </row>
    <row r="53" spans="1:32" ht="45" customHeight="1">
      <c r="E53" s="155"/>
      <c r="F53" s="315"/>
      <c r="G53" s="331"/>
      <c r="H53" s="187" t="s">
        <v>249</v>
      </c>
      <c r="I53" s="157" t="s">
        <v>251</v>
      </c>
      <c r="J53" s="170">
        <f>IF(G52=I53,20,0)</f>
        <v>20</v>
      </c>
      <c r="K53" s="224"/>
      <c r="L53" s="102"/>
      <c r="M53" s="89" t="str">
        <f t="shared" ref="M52:M53" si="10">IF(OR(Q53=$AK$9,Q53=$AK$10),K53,"")</f>
        <v/>
      </c>
      <c r="N53" s="89" t="str">
        <f t="shared" ref="N52:N53" si="11">IF(Q53=$AK$11,K53,"")</f>
        <v/>
      </c>
      <c r="O53" s="89"/>
      <c r="P53" s="89"/>
      <c r="Q53" s="182"/>
      <c r="R53" s="151"/>
      <c r="S53" s="221"/>
      <c r="T53" s="76"/>
      <c r="V53" s="185"/>
      <c r="W53" s="185"/>
      <c r="X53" s="185"/>
      <c r="Y53" s="185"/>
      <c r="Z53" s="185"/>
      <c r="AA53" s="235"/>
      <c r="AB53" s="235"/>
      <c r="AC53" s="235"/>
      <c r="AD53" s="238"/>
      <c r="AE53" s="77" t="s">
        <v>251</v>
      </c>
      <c r="AF53"/>
    </row>
    <row r="54" spans="1:32" ht="45" customHeight="1">
      <c r="E54" s="90"/>
      <c r="F54" s="90" t="s">
        <v>36</v>
      </c>
      <c r="G54" s="90"/>
      <c r="H54" s="91"/>
      <c r="I54" s="90"/>
      <c r="J54" s="219">
        <f>IF(OR(G52=I52),SUM(J52),SUM(J53))</f>
        <v>20</v>
      </c>
      <c r="K54" s="219">
        <f>SUM(K51:K53)</f>
        <v>0</v>
      </c>
      <c r="L54" s="87"/>
      <c r="M54" s="92">
        <f>SUM(M51:M53)</f>
        <v>0</v>
      </c>
      <c r="N54" s="92">
        <f>SUM(N51:N53)</f>
        <v>0</v>
      </c>
      <c r="O54" s="42"/>
      <c r="P54" s="42"/>
      <c r="R54" s="145"/>
      <c r="S54" s="149"/>
      <c r="T54" s="76"/>
    </row>
    <row r="55" spans="1:32" ht="45" customHeight="1">
      <c r="K55" s="59"/>
      <c r="L55" s="103"/>
      <c r="T55" s="76"/>
      <c r="W55" s="36"/>
    </row>
    <row r="56" spans="1:32" ht="45" customHeight="1">
      <c r="E56" s="124"/>
      <c r="F56" s="124" t="s">
        <v>153</v>
      </c>
      <c r="G56" s="29"/>
      <c r="H56" s="30"/>
      <c r="I56" s="29"/>
      <c r="J56" s="28">
        <f>10-SUM(D57:D61)</f>
        <v>10</v>
      </c>
      <c r="K56" s="55"/>
      <c r="L56" s="102"/>
      <c r="M56" s="45"/>
      <c r="N56" s="45"/>
      <c r="O56" s="45"/>
      <c r="P56" s="45"/>
      <c r="Q56" s="45"/>
      <c r="R56" s="145"/>
      <c r="S56" s="125"/>
      <c r="T56" s="101"/>
      <c r="V56" s="177"/>
      <c r="W56" s="177"/>
      <c r="X56" s="176"/>
      <c r="Y56" s="176"/>
      <c r="Z56" s="176"/>
      <c r="AA56" s="176"/>
      <c r="AB56" s="176"/>
      <c r="AC56" s="176"/>
      <c r="AD56" s="176"/>
      <c r="AF56" s="37" t="s">
        <v>154</v>
      </c>
    </row>
    <row r="57" spans="1:32" ht="45" customHeight="1">
      <c r="E57" s="155"/>
      <c r="F57" s="328" t="s">
        <v>155</v>
      </c>
      <c r="G57" s="326" t="s">
        <v>156</v>
      </c>
      <c r="H57" s="187" t="s">
        <v>157</v>
      </c>
      <c r="I57" s="187" t="s">
        <v>158</v>
      </c>
      <c r="J57" s="228">
        <f>IF($G$57=$AE$58,10,0)</f>
        <v>0</v>
      </c>
      <c r="K57" s="58"/>
      <c r="L57" s="102"/>
      <c r="M57" s="89" t="str">
        <f>IF(OR(Q57=$AK$9,Q57=$AK$10),K57,"")</f>
        <v/>
      </c>
      <c r="N57" s="89" t="str">
        <f>IF(Q57=$AK$11,K57,"")</f>
        <v/>
      </c>
      <c r="O57" s="45"/>
      <c r="P57" s="45"/>
      <c r="Q57" s="182"/>
      <c r="R57" s="145"/>
      <c r="S57" s="221"/>
      <c r="T57" s="101"/>
      <c r="V57" s="185"/>
      <c r="W57" s="185"/>
      <c r="X57" s="185"/>
      <c r="Y57" s="185"/>
      <c r="Z57" s="185"/>
      <c r="AA57" s="235"/>
      <c r="AB57" s="235"/>
      <c r="AC57" s="235"/>
      <c r="AD57" s="238"/>
      <c r="AF57" s="37"/>
    </row>
    <row r="58" spans="1:32" ht="45" customHeight="1">
      <c r="E58" s="155"/>
      <c r="F58" s="329"/>
      <c r="G58" s="327"/>
      <c r="H58" s="187" t="s">
        <v>159</v>
      </c>
      <c r="I58" s="192" t="s">
        <v>160</v>
      </c>
      <c r="J58" s="159">
        <f>IF($G$57=AE59,4,0)</f>
        <v>4</v>
      </c>
      <c r="K58" s="58"/>
      <c r="L58" s="102"/>
      <c r="M58" s="89" t="str">
        <f t="shared" ref="M58:M61" si="12">IF(OR(Q58=$AK$9,Q58=$AK$10),K58,"")</f>
        <v/>
      </c>
      <c r="N58" s="89" t="str">
        <f t="shared" ref="N58:N61" si="13">IF(Q58=$AK$11,K58,"")</f>
        <v/>
      </c>
      <c r="O58" s="89"/>
      <c r="P58" s="89"/>
      <c r="Q58" s="182"/>
      <c r="R58" s="145"/>
      <c r="S58" s="221"/>
      <c r="V58" s="185"/>
      <c r="W58" s="185"/>
      <c r="X58" s="185"/>
      <c r="Y58" s="185"/>
      <c r="Z58" s="185"/>
      <c r="AA58" s="235"/>
      <c r="AB58" s="235"/>
      <c r="AC58" s="235"/>
      <c r="AD58" s="238"/>
      <c r="AE58" s="77" t="s">
        <v>161</v>
      </c>
      <c r="AF58" s="36" t="s">
        <v>160</v>
      </c>
    </row>
    <row r="59" spans="1:32" ht="45" customHeight="1">
      <c r="A59" s="139"/>
      <c r="C59" s="71">
        <f>IF(D59=TRUE,B59,0)</f>
        <v>0</v>
      </c>
      <c r="D59" s="71" t="b">
        <v>0</v>
      </c>
      <c r="E59" s="155"/>
      <c r="F59" s="329"/>
      <c r="G59" s="327"/>
      <c r="H59" s="187" t="s">
        <v>162</v>
      </c>
      <c r="I59" s="191" t="s">
        <v>163</v>
      </c>
      <c r="J59" s="168">
        <f>IF(AND(G$57=$AE$59,OR(D59=FALSE,AND(D59=TRUE,Q59=$AK$11))),1,0)</f>
        <v>1</v>
      </c>
      <c r="K59" s="58"/>
      <c r="L59" s="102"/>
      <c r="M59" s="89" t="str">
        <f t="shared" si="12"/>
        <v/>
      </c>
      <c r="N59" s="89" t="str">
        <f t="shared" si="13"/>
        <v/>
      </c>
      <c r="O59" s="89"/>
      <c r="P59" s="89"/>
      <c r="Q59" s="182"/>
      <c r="R59" s="145"/>
      <c r="S59" s="221"/>
      <c r="T59" s="76"/>
      <c r="V59" s="185"/>
      <c r="W59" s="185"/>
      <c r="X59" s="185"/>
      <c r="Y59" s="185"/>
      <c r="Z59" s="185"/>
      <c r="AA59" s="235"/>
      <c r="AB59" s="235"/>
      <c r="AC59" s="235"/>
      <c r="AD59" s="238"/>
      <c r="AE59" s="77" t="s">
        <v>156</v>
      </c>
    </row>
    <row r="60" spans="1:32" ht="45" customHeight="1">
      <c r="E60" s="155"/>
      <c r="F60" s="329"/>
      <c r="G60" s="327"/>
      <c r="H60" s="187" t="s">
        <v>164</v>
      </c>
      <c r="I60" s="187" t="s">
        <v>165</v>
      </c>
      <c r="J60" s="159">
        <f>IF($G$57=AE59,1,0)</f>
        <v>1</v>
      </c>
      <c r="K60" s="58"/>
      <c r="L60" s="102"/>
      <c r="M60" s="89" t="str">
        <f t="shared" si="12"/>
        <v/>
      </c>
      <c r="N60" s="89" t="str">
        <f t="shared" si="13"/>
        <v/>
      </c>
      <c r="O60" s="89"/>
      <c r="P60" s="89"/>
      <c r="Q60" s="182"/>
      <c r="R60" s="145"/>
      <c r="S60" s="221"/>
      <c r="T60" s="76"/>
      <c r="V60" s="185"/>
      <c r="W60" s="185"/>
      <c r="X60" s="185"/>
      <c r="Y60" s="185"/>
      <c r="Z60" s="185"/>
      <c r="AA60" s="235"/>
      <c r="AB60" s="235"/>
      <c r="AC60" s="235"/>
      <c r="AD60" s="238"/>
    </row>
    <row r="61" spans="1:32" ht="45" customHeight="1">
      <c r="E61" s="155"/>
      <c r="F61" s="330"/>
      <c r="G61" s="325"/>
      <c r="H61" s="187" t="s">
        <v>166</v>
      </c>
      <c r="I61" s="187" t="s">
        <v>167</v>
      </c>
      <c r="J61" s="159">
        <f>IF($G$57=AE59,1,0)</f>
        <v>1</v>
      </c>
      <c r="K61" s="58"/>
      <c r="L61" s="102"/>
      <c r="M61" s="89" t="str">
        <f t="shared" si="12"/>
        <v/>
      </c>
      <c r="N61" s="89" t="str">
        <f t="shared" si="13"/>
        <v/>
      </c>
      <c r="O61" s="89"/>
      <c r="P61" s="89"/>
      <c r="Q61" s="182"/>
      <c r="R61" s="145"/>
      <c r="S61" s="221"/>
      <c r="T61" s="76"/>
      <c r="V61" s="185"/>
      <c r="W61" s="185"/>
      <c r="X61" s="185"/>
      <c r="Y61" s="185"/>
      <c r="Z61" s="185"/>
      <c r="AA61" s="235"/>
      <c r="AB61" s="235"/>
      <c r="AC61" s="235"/>
      <c r="AD61" s="238"/>
    </row>
    <row r="62" spans="1:32" ht="45" customHeight="1">
      <c r="E62" s="90"/>
      <c r="F62" s="90" t="s">
        <v>36</v>
      </c>
      <c r="G62" s="90"/>
      <c r="H62" s="91"/>
      <c r="I62" s="90"/>
      <c r="J62" s="91">
        <f>SUM(J57:J61)</f>
        <v>7</v>
      </c>
      <c r="K62" s="53">
        <f>SUM(K57:K61)</f>
        <v>0</v>
      </c>
      <c r="L62" s="87"/>
      <c r="M62" s="92">
        <f>SUM(M57:M61)</f>
        <v>0</v>
      </c>
      <c r="N62" s="92">
        <f>SUM(N57:N61)</f>
        <v>0</v>
      </c>
      <c r="O62" s="42"/>
      <c r="P62" s="42"/>
      <c r="R62" s="145"/>
      <c r="S62" s="149"/>
      <c r="T62" s="76"/>
      <c r="W62" s="36"/>
    </row>
    <row r="63" spans="1:32" ht="45" customHeight="1">
      <c r="K63" s="59"/>
      <c r="L63" s="103"/>
      <c r="W63" s="36"/>
    </row>
    <row r="64" spans="1:32" ht="45" customHeight="1">
      <c r="E64" s="124"/>
      <c r="F64" s="124" t="s">
        <v>168</v>
      </c>
      <c r="G64" s="29"/>
      <c r="H64" s="30"/>
      <c r="I64" s="29"/>
      <c r="J64" s="28">
        <f>5-SUM(A65:A69)</f>
        <v>5</v>
      </c>
      <c r="K64" s="55"/>
      <c r="L64" s="87"/>
      <c r="M64" s="45"/>
      <c r="N64" s="45"/>
      <c r="O64" s="45"/>
      <c r="P64" s="45"/>
      <c r="Q64" s="45"/>
      <c r="R64" s="145"/>
      <c r="S64" s="125"/>
      <c r="T64" s="101"/>
      <c r="V64" s="177"/>
      <c r="W64" s="177"/>
      <c r="X64" s="176"/>
      <c r="Y64" s="176"/>
      <c r="Z64" s="176"/>
      <c r="AA64" s="176"/>
      <c r="AB64" s="176"/>
      <c r="AC64" s="176"/>
      <c r="AD64" s="176"/>
    </row>
    <row r="65" spans="1:32" ht="45" customHeight="1">
      <c r="E65" s="155"/>
      <c r="F65" s="310" t="s">
        <v>169</v>
      </c>
      <c r="G65" s="326" t="s">
        <v>174</v>
      </c>
      <c r="H65" s="207" t="s">
        <v>171</v>
      </c>
      <c r="I65" s="208" t="s">
        <v>170</v>
      </c>
      <c r="J65" s="209">
        <f>IF($G$65=AF65,5,0)</f>
        <v>0</v>
      </c>
      <c r="K65" s="58"/>
      <c r="L65" s="102"/>
      <c r="M65" s="89" t="str">
        <f>IF(OR(Q65=$AK$9,Q65=$AK$10),K65,"")</f>
        <v/>
      </c>
      <c r="N65" s="89" t="str">
        <f>IF(Q65=$AK$11,K65,"")</f>
        <v/>
      </c>
      <c r="O65" s="89"/>
      <c r="P65" s="89"/>
      <c r="Q65" s="182"/>
      <c r="R65" s="151"/>
      <c r="S65" s="220"/>
      <c r="T65" s="76"/>
      <c r="V65" s="185"/>
      <c r="W65" s="185"/>
      <c r="X65" s="185"/>
      <c r="Y65" s="185"/>
      <c r="Z65" s="185"/>
      <c r="AA65" s="235"/>
      <c r="AB65" s="235"/>
      <c r="AC65" s="235"/>
      <c r="AD65" s="238"/>
      <c r="AF65" s="37" t="s">
        <v>170</v>
      </c>
    </row>
    <row r="66" spans="1:32" ht="45" customHeight="1">
      <c r="A66" s="140"/>
      <c r="B66" s="66"/>
      <c r="C66" s="66">
        <f>IF(AND(D66=TRUE,$G$65=$AF$66),1,0)</f>
        <v>0</v>
      </c>
      <c r="D66" s="71" t="b">
        <v>0</v>
      </c>
      <c r="E66" s="155"/>
      <c r="F66" s="311"/>
      <c r="G66" s="327"/>
      <c r="H66" s="207" t="s">
        <v>172</v>
      </c>
      <c r="I66" s="210" t="s">
        <v>173</v>
      </c>
      <c r="J66" s="211">
        <f>IF(AND($G$65=$AF$66,OR(D66=FALSE,AND(D66=TRUE,Q66=$AK$11))),1,0)</f>
        <v>1</v>
      </c>
      <c r="K66" s="58"/>
      <c r="L66" s="102"/>
      <c r="M66" s="89" t="str">
        <f t="shared" ref="M66:M69" si="14">IF(OR(Q66=$AK$9,Q66=$AK$10),K66,"")</f>
        <v/>
      </c>
      <c r="N66" s="89" t="str">
        <f t="shared" ref="N66:N69" si="15">IF(Q66=$AK$11,K66,"")</f>
        <v/>
      </c>
      <c r="O66" s="89"/>
      <c r="P66" s="89"/>
      <c r="Q66" s="182"/>
      <c r="R66" s="151"/>
      <c r="S66" s="221"/>
      <c r="T66" s="76"/>
      <c r="V66" s="185"/>
      <c r="W66" s="185"/>
      <c r="X66" s="185"/>
      <c r="Y66" s="185"/>
      <c r="Z66" s="185"/>
      <c r="AA66" s="235"/>
      <c r="AB66" s="235"/>
      <c r="AC66" s="235"/>
      <c r="AD66" s="238"/>
      <c r="AF66" s="37" t="s">
        <v>174</v>
      </c>
    </row>
    <row r="67" spans="1:32" ht="45" customHeight="1">
      <c r="A67" s="140"/>
      <c r="C67" s="66">
        <f>IF(AND(D67=TRUE,$G$65=$AF$66),1,0)</f>
        <v>0</v>
      </c>
      <c r="D67" s="71" t="b">
        <v>0</v>
      </c>
      <c r="E67" s="155"/>
      <c r="F67" s="311"/>
      <c r="G67" s="327"/>
      <c r="H67" s="207" t="s">
        <v>175</v>
      </c>
      <c r="I67" s="210" t="s">
        <v>176</v>
      </c>
      <c r="J67" s="211">
        <f>IF(AND($G$65=$AF$66,OR(D67=FALSE,AND(D67=TRUE,Q67=$AK$11))),1,0)</f>
        <v>1</v>
      </c>
      <c r="K67" s="58"/>
      <c r="L67" s="102"/>
      <c r="M67" s="89" t="str">
        <f t="shared" si="14"/>
        <v/>
      </c>
      <c r="N67" s="89" t="str">
        <f t="shared" si="15"/>
        <v/>
      </c>
      <c r="O67" s="89"/>
      <c r="P67" s="89"/>
      <c r="Q67" s="182"/>
      <c r="R67" s="151"/>
      <c r="S67" s="221"/>
      <c r="T67" s="76"/>
      <c r="V67" s="193"/>
      <c r="W67" s="193"/>
      <c r="X67" s="185"/>
      <c r="Y67" s="185"/>
      <c r="Z67" s="185"/>
      <c r="AA67" s="235"/>
      <c r="AB67" s="235"/>
      <c r="AC67" s="235"/>
      <c r="AD67" s="238"/>
    </row>
    <row r="68" spans="1:32" ht="45" customHeight="1">
      <c r="A68" s="140"/>
      <c r="B68" s="71">
        <v>1</v>
      </c>
      <c r="C68" s="66">
        <f>IF(AND(D68=TRUE,$G$65=$AF$66),1,0)</f>
        <v>0</v>
      </c>
      <c r="D68" s="71" t="b">
        <v>0</v>
      </c>
      <c r="E68" s="155"/>
      <c r="F68" s="311"/>
      <c r="G68" s="327"/>
      <c r="H68" s="207" t="s">
        <v>177</v>
      </c>
      <c r="I68" s="210" t="s">
        <v>178</v>
      </c>
      <c r="J68" s="211">
        <f>IF(AND($G$65=$AF$66,OR(D68=FALSE,AND(D68=TRUE,Q68=$AK$11))),1,0)</f>
        <v>1</v>
      </c>
      <c r="K68" s="58"/>
      <c r="L68" s="102"/>
      <c r="M68" s="89" t="str">
        <f t="shared" si="14"/>
        <v/>
      </c>
      <c r="N68" s="89" t="str">
        <f t="shared" si="15"/>
        <v/>
      </c>
      <c r="O68" s="89"/>
      <c r="P68" s="89"/>
      <c r="Q68" s="182"/>
      <c r="R68" s="151"/>
      <c r="S68" s="221"/>
      <c r="T68" s="76"/>
      <c r="V68" s="185"/>
      <c r="W68" s="185"/>
      <c r="X68" s="185"/>
      <c r="Y68" s="185"/>
      <c r="Z68" s="185"/>
      <c r="AA68" s="235"/>
      <c r="AB68" s="235"/>
      <c r="AC68" s="235"/>
      <c r="AD68" s="238"/>
    </row>
    <row r="69" spans="1:32" ht="45" customHeight="1">
      <c r="E69" s="155"/>
      <c r="F69" s="311"/>
      <c r="G69" s="325"/>
      <c r="H69" s="207" t="s">
        <v>179</v>
      </c>
      <c r="I69" s="210" t="s">
        <v>180</v>
      </c>
      <c r="J69" s="211">
        <f>IF($G$65=AF66,2,0)</f>
        <v>2</v>
      </c>
      <c r="K69" s="58"/>
      <c r="L69" s="102"/>
      <c r="M69" s="89" t="str">
        <f t="shared" si="14"/>
        <v/>
      </c>
      <c r="N69" s="89" t="str">
        <f t="shared" si="15"/>
        <v/>
      </c>
      <c r="O69" s="89"/>
      <c r="P69" s="89"/>
      <c r="Q69" s="182"/>
      <c r="R69" s="151"/>
      <c r="S69" s="221"/>
      <c r="T69" s="76"/>
      <c r="V69" s="185"/>
      <c r="W69" s="185"/>
      <c r="X69" s="185"/>
      <c r="Y69" s="185"/>
      <c r="Z69" s="185"/>
      <c r="AA69" s="235"/>
      <c r="AB69" s="235"/>
      <c r="AC69" s="235"/>
      <c r="AD69" s="238"/>
    </row>
    <row r="70" spans="1:32" ht="45" customHeight="1">
      <c r="E70" s="90"/>
      <c r="F70" s="90" t="s">
        <v>36</v>
      </c>
      <c r="G70" s="90"/>
      <c r="H70" s="91"/>
      <c r="I70" s="90"/>
      <c r="J70" s="91">
        <f>SUM(J65:J69)</f>
        <v>5</v>
      </c>
      <c r="K70" s="53">
        <f>SUM(K65:K69)</f>
        <v>0</v>
      </c>
      <c r="L70" s="87"/>
      <c r="M70" s="92">
        <f t="shared" ref="M70:N70" si="16">SUM(M65:M69)</f>
        <v>0</v>
      </c>
      <c r="N70" s="92">
        <f t="shared" si="16"/>
        <v>0</v>
      </c>
      <c r="O70" s="42"/>
      <c r="P70" s="42"/>
      <c r="R70" s="145"/>
      <c r="S70" s="149"/>
      <c r="T70" s="76"/>
    </row>
    <row r="71" spans="1:32" ht="45" customHeight="1">
      <c r="K71" s="59"/>
      <c r="L71" s="103"/>
    </row>
    <row r="72" spans="1:32" ht="45" customHeight="1">
      <c r="E72" s="124"/>
      <c r="F72" s="124" t="s">
        <v>181</v>
      </c>
      <c r="G72" s="212"/>
      <c r="H72" s="28"/>
      <c r="I72" s="29"/>
      <c r="J72" s="28">
        <f>24-SUM(A73:A80)</f>
        <v>24</v>
      </c>
      <c r="K72" s="55"/>
      <c r="L72" s="87"/>
      <c r="M72" s="45"/>
      <c r="N72" s="45"/>
      <c r="O72" s="45"/>
      <c r="P72" s="45"/>
      <c r="Q72" s="45"/>
      <c r="R72" s="145"/>
      <c r="S72" s="125"/>
      <c r="T72" s="101"/>
      <c r="V72" s="176"/>
      <c r="W72" s="176"/>
      <c r="X72" s="176"/>
      <c r="Y72" s="176"/>
      <c r="Z72" s="176"/>
      <c r="AA72" s="176"/>
      <c r="AB72" s="176"/>
      <c r="AC72" s="176"/>
      <c r="AD72" s="176"/>
    </row>
    <row r="73" spans="1:32" ht="45" hidden="1" customHeight="1">
      <c r="E73" s="155"/>
      <c r="F73" s="314" t="s">
        <v>182</v>
      </c>
      <c r="G73" s="317" t="s">
        <v>183</v>
      </c>
      <c r="H73" s="194">
        <v>19.100000000000001</v>
      </c>
      <c r="I73" s="157" t="s">
        <v>184</v>
      </c>
      <c r="J73" s="194">
        <f>IF($G$72=$AF$74,18,0)</f>
        <v>0</v>
      </c>
      <c r="K73" s="52"/>
      <c r="L73" s="87"/>
      <c r="M73" s="89">
        <f>IF(OR(Q73=$AK$7,Q73=$AK$8),K73,"")</f>
        <v>0</v>
      </c>
      <c r="N73" s="89" t="str">
        <f>IF(Q73=$AK$9,K73,"")</f>
        <v/>
      </c>
      <c r="O73" s="89"/>
      <c r="P73" s="89"/>
      <c r="Q73" s="182"/>
      <c r="R73" s="151"/>
      <c r="S73" s="183"/>
      <c r="T73" s="76"/>
      <c r="W73" s="185"/>
      <c r="X73" s="185"/>
      <c r="Y73" s="185"/>
      <c r="Z73" s="185"/>
      <c r="AA73" s="185"/>
      <c r="AB73" s="185"/>
      <c r="AC73" s="185"/>
      <c r="AD73" s="239"/>
    </row>
    <row r="74" spans="1:32" ht="45" hidden="1" customHeight="1">
      <c r="E74" s="155"/>
      <c r="F74" s="315"/>
      <c r="G74" s="332"/>
      <c r="H74" s="194">
        <v>19.2</v>
      </c>
      <c r="I74" s="164" t="s">
        <v>185</v>
      </c>
      <c r="J74" s="194">
        <f>IF($G$72=$AF$74,7,0)</f>
        <v>0</v>
      </c>
      <c r="K74" s="52"/>
      <c r="L74" s="87"/>
      <c r="M74" s="89">
        <f>IF(OR(Q74=$AK$7,Q74=$AK$8),K74,"")</f>
        <v>0</v>
      </c>
      <c r="N74" s="89" t="str">
        <f>IF(Q74=$AK$9,K74,"")</f>
        <v/>
      </c>
      <c r="O74" s="89"/>
      <c r="P74" s="89"/>
      <c r="Q74" s="182"/>
      <c r="R74" s="151"/>
      <c r="S74" s="184"/>
      <c r="T74" s="76"/>
      <c r="W74" s="185"/>
      <c r="X74" s="185"/>
      <c r="Y74" s="185"/>
      <c r="Z74" s="185"/>
      <c r="AA74" s="185"/>
      <c r="AB74" s="185"/>
      <c r="AC74" s="185"/>
      <c r="AD74" s="239"/>
      <c r="AF74" s="77" t="s">
        <v>182</v>
      </c>
    </row>
    <row r="75" spans="1:32" ht="102.5" customHeight="1">
      <c r="B75" s="71">
        <v>1</v>
      </c>
      <c r="C75" s="71">
        <f>IF(D75=TRUE,B75,0)</f>
        <v>0</v>
      </c>
      <c r="D75" s="71" t="b">
        <v>0</v>
      </c>
      <c r="E75" s="155"/>
      <c r="F75" s="314" t="s">
        <v>186</v>
      </c>
      <c r="G75" s="317" t="s">
        <v>187</v>
      </c>
      <c r="H75" s="169">
        <v>20.100000000000001</v>
      </c>
      <c r="I75" s="186" t="s">
        <v>188</v>
      </c>
      <c r="J75" s="159">
        <f>IF(OR(D75=FALSE,Q75=$AK$11),B75,0)</f>
        <v>1</v>
      </c>
      <c r="K75" s="56"/>
      <c r="L75" s="88"/>
      <c r="M75" s="89" t="str">
        <f>IF(OR(Q75=$AK$9,Q75=$AK$10),K75,"")</f>
        <v/>
      </c>
      <c r="N75" s="89" t="str">
        <f>IF(Q75=$AK$11,K75,"")</f>
        <v/>
      </c>
      <c r="O75" s="89"/>
      <c r="P75" s="89"/>
      <c r="Q75" s="182"/>
      <c r="R75" s="151"/>
      <c r="S75" s="221"/>
      <c r="T75" s="76"/>
      <c r="V75" s="185"/>
      <c r="W75" s="185"/>
      <c r="X75" s="185"/>
      <c r="Y75" s="185"/>
      <c r="Z75" s="185"/>
      <c r="AA75" s="235"/>
      <c r="AB75" s="235"/>
      <c r="AC75" s="235"/>
      <c r="AD75" s="238"/>
      <c r="AF75" s="76" t="s">
        <v>189</v>
      </c>
    </row>
    <row r="76" spans="1:32" ht="70" customHeight="1">
      <c r="B76" s="71">
        <v>1</v>
      </c>
      <c r="C76" s="71">
        <f>IF(D76=TRUE,B76,0)</f>
        <v>0</v>
      </c>
      <c r="D76" s="71" t="b">
        <v>0</v>
      </c>
      <c r="E76" s="155"/>
      <c r="F76" s="316"/>
      <c r="G76" s="332"/>
      <c r="H76" s="165">
        <v>20.2</v>
      </c>
      <c r="I76" s="164" t="s">
        <v>190</v>
      </c>
      <c r="J76" s="159">
        <f>IF(OR(D76=FALSE,Q76=$AK$11),B76,0)</f>
        <v>1</v>
      </c>
      <c r="K76" s="52"/>
      <c r="L76" s="88"/>
      <c r="M76" s="89" t="str">
        <f t="shared" ref="M76:M79" si="17">IF(OR(Q76=$AK$9,Q76=$AK$10),K76,"")</f>
        <v/>
      </c>
      <c r="N76" s="89" t="str">
        <f t="shared" ref="N76:N80" si="18">IF(Q76=$AK$11,K76,"")</f>
        <v/>
      </c>
      <c r="O76" s="89"/>
      <c r="P76" s="89"/>
      <c r="Q76" s="182"/>
      <c r="R76" s="151"/>
      <c r="S76" s="221"/>
      <c r="T76" s="76"/>
      <c r="V76" s="185"/>
      <c r="W76" s="185"/>
      <c r="X76" s="185"/>
      <c r="Y76" s="185"/>
      <c r="Z76" s="185"/>
      <c r="AA76" s="235"/>
      <c r="AB76" s="235"/>
      <c r="AC76" s="235"/>
      <c r="AD76" s="238"/>
    </row>
    <row r="77" spans="1:32" ht="205.5" customHeight="1">
      <c r="E77" s="155"/>
      <c r="F77" s="196" t="s">
        <v>191</v>
      </c>
      <c r="G77" s="164" t="s">
        <v>192</v>
      </c>
      <c r="H77" s="197">
        <v>21.1</v>
      </c>
      <c r="I77" s="186" t="s">
        <v>193</v>
      </c>
      <c r="J77" s="165">
        <v>19</v>
      </c>
      <c r="K77" s="52"/>
      <c r="L77" s="88"/>
      <c r="M77" s="89" t="str">
        <f>IF(OR(Q77=$AK$9,Q77=$AK$10),K77,"")</f>
        <v/>
      </c>
      <c r="N77" s="89" t="str">
        <f>IF(Q77=$AK$11,K77,"")</f>
        <v/>
      </c>
      <c r="O77" s="89"/>
      <c r="P77" s="89"/>
      <c r="Q77" s="182"/>
      <c r="R77" s="151"/>
      <c r="S77" s="221"/>
      <c r="T77" s="76"/>
      <c r="V77" s="185"/>
      <c r="W77" s="185"/>
      <c r="X77" s="185"/>
      <c r="Y77" s="185"/>
      <c r="Z77" s="185"/>
      <c r="AA77" s="235"/>
      <c r="AB77" s="235"/>
      <c r="AC77" s="235"/>
      <c r="AD77" s="238"/>
    </row>
    <row r="78" spans="1:32" ht="45" customHeight="1">
      <c r="E78" s="155"/>
      <c r="F78" s="314" t="s">
        <v>194</v>
      </c>
      <c r="G78" s="317" t="s">
        <v>195</v>
      </c>
      <c r="H78" s="169">
        <v>22.1</v>
      </c>
      <c r="I78" s="157" t="s">
        <v>196</v>
      </c>
      <c r="J78" s="162" t="s">
        <v>82</v>
      </c>
      <c r="K78" s="50"/>
      <c r="L78" s="88"/>
      <c r="M78" s="89" t="str">
        <f t="shared" si="17"/>
        <v/>
      </c>
      <c r="N78" s="89" t="str">
        <f t="shared" si="18"/>
        <v/>
      </c>
      <c r="O78" s="89"/>
      <c r="P78" s="89"/>
      <c r="Q78" s="182"/>
      <c r="R78" s="151"/>
      <c r="S78" s="221"/>
      <c r="T78" s="76"/>
      <c r="V78" s="185"/>
      <c r="W78" s="185"/>
      <c r="X78" s="185"/>
      <c r="Y78" s="185"/>
      <c r="Z78" s="185"/>
      <c r="AA78" s="235"/>
      <c r="AB78" s="235"/>
      <c r="AC78" s="235"/>
      <c r="AD78" s="238"/>
    </row>
    <row r="79" spans="1:32" ht="45" customHeight="1">
      <c r="E79" s="155"/>
      <c r="F79" s="315"/>
      <c r="G79" s="318"/>
      <c r="H79" s="169">
        <v>22.2</v>
      </c>
      <c r="I79" s="213" t="s">
        <v>197</v>
      </c>
      <c r="J79" s="165">
        <f>IF(I79=AF81,3,2)</f>
        <v>3</v>
      </c>
      <c r="K79" s="60"/>
      <c r="L79" s="88" t="str">
        <f>IF(AND(K79&gt;0,$K$78&lt;&gt;$AL$9),"!","")</f>
        <v/>
      </c>
      <c r="M79" s="89" t="str">
        <f t="shared" si="17"/>
        <v/>
      </c>
      <c r="N79" s="89" t="str">
        <f t="shared" si="18"/>
        <v/>
      </c>
      <c r="O79" s="89"/>
      <c r="P79" s="89"/>
      <c r="Q79" s="182"/>
      <c r="R79" s="151"/>
      <c r="S79" s="221"/>
      <c r="T79" s="76"/>
      <c r="V79" s="185"/>
      <c r="W79" s="185"/>
      <c r="X79" s="185"/>
      <c r="Y79" s="185"/>
      <c r="Z79" s="185"/>
      <c r="AA79" s="235"/>
      <c r="AB79" s="235"/>
      <c r="AC79" s="235"/>
      <c r="AD79" s="238"/>
      <c r="AF79" s="77" t="s">
        <v>198</v>
      </c>
    </row>
    <row r="80" spans="1:32" ht="45" hidden="1" customHeight="1">
      <c r="E80" s="198"/>
      <c r="F80" s="310"/>
      <c r="G80" s="312"/>
      <c r="H80" s="168" t="s">
        <v>199</v>
      </c>
      <c r="I80" s="157" t="s">
        <v>200</v>
      </c>
      <c r="J80" s="165">
        <f>IF(G78=W80,1,0)</f>
        <v>0</v>
      </c>
      <c r="K80" s="147"/>
      <c r="L80" s="88"/>
      <c r="M80" s="89">
        <f>IF(OR(Q80=$AK$7,Q80=$AK$8),K80,"")</f>
        <v>0</v>
      </c>
      <c r="N80" s="89" t="str">
        <f t="shared" si="18"/>
        <v/>
      </c>
      <c r="O80" s="89"/>
      <c r="P80" s="89"/>
      <c r="Q80" s="144"/>
      <c r="R80" s="151"/>
      <c r="S80" s="146"/>
      <c r="T80" s="76"/>
      <c r="W80" s="77" t="s">
        <v>198</v>
      </c>
    </row>
    <row r="81" spans="1:32" ht="45" customHeight="1">
      <c r="E81" s="90"/>
      <c r="F81" s="90" t="s">
        <v>36</v>
      </c>
      <c r="G81" s="90"/>
      <c r="H81" s="91"/>
      <c r="I81" s="90"/>
      <c r="J81" s="91">
        <f>SUM(J75+J76+J77+J79)</f>
        <v>24</v>
      </c>
      <c r="K81" s="53">
        <f>SUM(K73:K80)</f>
        <v>0</v>
      </c>
      <c r="L81" s="87"/>
      <c r="M81" s="92">
        <f>SUM(M73:M80)</f>
        <v>0</v>
      </c>
      <c r="N81" s="92">
        <f>SUM(N73:N80)</f>
        <v>0</v>
      </c>
      <c r="O81" s="42"/>
      <c r="P81" s="42"/>
      <c r="R81" s="145"/>
      <c r="S81" s="149"/>
      <c r="T81" s="76"/>
      <c r="AF81" s="77" t="s">
        <v>197</v>
      </c>
    </row>
    <row r="82" spans="1:32" ht="45" customHeight="1">
      <c r="K82" s="59"/>
      <c r="L82" s="103"/>
    </row>
    <row r="83" spans="1:32" ht="45" customHeight="1">
      <c r="E83" s="28"/>
      <c r="F83" s="309" t="s">
        <v>201</v>
      </c>
      <c r="G83" s="309"/>
      <c r="H83" s="309"/>
      <c r="I83" s="309"/>
      <c r="J83" s="28">
        <f>SUM(5)</f>
        <v>5</v>
      </c>
      <c r="K83" s="55"/>
      <c r="L83" s="87"/>
      <c r="M83" s="333"/>
      <c r="N83" s="333"/>
      <c r="O83" s="125"/>
      <c r="P83" s="125"/>
      <c r="Q83" s="333"/>
      <c r="R83" s="333"/>
      <c r="S83" s="125"/>
      <c r="T83" s="101"/>
      <c r="V83" s="176"/>
      <c r="W83" s="176"/>
      <c r="X83" s="176"/>
      <c r="Y83" s="176"/>
      <c r="Z83" s="176"/>
      <c r="AA83" s="176"/>
      <c r="AB83" s="176"/>
      <c r="AC83" s="176"/>
      <c r="AD83" s="176"/>
    </row>
    <row r="84" spans="1:32" ht="45" customHeight="1">
      <c r="E84" s="155"/>
      <c r="F84" s="320" t="s">
        <v>202</v>
      </c>
      <c r="G84" s="317" t="s">
        <v>203</v>
      </c>
      <c r="H84" s="163">
        <v>23.1</v>
      </c>
      <c r="I84" s="187" t="s">
        <v>204</v>
      </c>
      <c r="J84" s="159">
        <v>5</v>
      </c>
      <c r="K84" s="61"/>
      <c r="L84" s="334" t="str">
        <f>IF(SUM(K84:K86)&gt;5,"ERROR: Please enter a total points score less than or equal to 5 for this credit.","")</f>
        <v/>
      </c>
      <c r="M84" s="89" t="str">
        <f>IF(OR(Q84=$AK$9,Q84=$AK$10),K84,"")</f>
        <v/>
      </c>
      <c r="N84" s="89" t="str">
        <f>IF(Q84=$AK$11,K84,"")</f>
        <v/>
      </c>
      <c r="O84" s="89"/>
      <c r="P84" s="89"/>
      <c r="Q84" s="182"/>
      <c r="R84" s="151"/>
      <c r="S84" s="220"/>
      <c r="T84" s="76"/>
      <c r="V84" s="185"/>
      <c r="W84" s="185"/>
      <c r="X84" s="185"/>
      <c r="Y84" s="185"/>
      <c r="Z84" s="185"/>
      <c r="AA84" s="235"/>
      <c r="AB84" s="235"/>
      <c r="AC84" s="235"/>
      <c r="AD84" s="238"/>
    </row>
    <row r="85" spans="1:32" ht="45" customHeight="1">
      <c r="E85" s="155"/>
      <c r="F85" s="335"/>
      <c r="G85" s="318"/>
      <c r="H85" s="163">
        <v>23.2</v>
      </c>
      <c r="I85" s="186" t="s">
        <v>205</v>
      </c>
      <c r="J85" s="159">
        <v>2</v>
      </c>
      <c r="K85" s="52"/>
      <c r="L85" s="334"/>
      <c r="M85" s="89" t="str">
        <f t="shared" ref="M85:M87" si="19">IF(OR(Q85=$AK$9,Q85=$AK$10),K85,"")</f>
        <v/>
      </c>
      <c r="N85" s="89" t="str">
        <f t="shared" ref="N85:N87" si="20">IF(Q85=$AK$11,K85,"")</f>
        <v/>
      </c>
      <c r="O85" s="89"/>
      <c r="P85" s="89"/>
      <c r="Q85" s="182"/>
      <c r="R85" s="151"/>
      <c r="S85" s="221"/>
      <c r="T85" s="76"/>
      <c r="V85" s="185"/>
      <c r="W85" s="185"/>
      <c r="X85" s="185"/>
      <c r="Y85" s="185"/>
      <c r="Z85" s="185"/>
      <c r="AA85" s="235"/>
      <c r="AB85" s="235"/>
      <c r="AC85" s="235"/>
      <c r="AD85" s="238"/>
    </row>
    <row r="86" spans="1:32" ht="45" customHeight="1">
      <c r="A86" s="139"/>
      <c r="E86" s="155"/>
      <c r="F86" s="335"/>
      <c r="G86" s="318"/>
      <c r="H86" s="163">
        <v>23.3</v>
      </c>
      <c r="I86" s="191" t="s">
        <v>206</v>
      </c>
      <c r="J86" s="159">
        <v>2</v>
      </c>
      <c r="K86" s="52"/>
      <c r="L86" s="334"/>
      <c r="M86" s="89" t="str">
        <f t="shared" si="19"/>
        <v/>
      </c>
      <c r="N86" s="89" t="str">
        <f t="shared" si="20"/>
        <v/>
      </c>
      <c r="O86" s="89"/>
      <c r="P86" s="89"/>
      <c r="Q86" s="182"/>
      <c r="R86" s="151"/>
      <c r="S86" s="221"/>
      <c r="T86" s="76"/>
      <c r="V86" s="185"/>
      <c r="W86" s="185"/>
      <c r="X86" s="185"/>
      <c r="Y86" s="185"/>
      <c r="Z86" s="185"/>
      <c r="AA86" s="235"/>
      <c r="AB86" s="235"/>
      <c r="AC86" s="235"/>
      <c r="AD86" s="238"/>
    </row>
    <row r="87" spans="1:32" ht="45" customHeight="1">
      <c r="A87" s="139"/>
      <c r="E87" s="155"/>
      <c r="F87" s="321"/>
      <c r="G87" s="312"/>
      <c r="H87" s="163">
        <v>23.4</v>
      </c>
      <c r="I87" s="191" t="s">
        <v>207</v>
      </c>
      <c r="J87" s="159">
        <v>1</v>
      </c>
      <c r="K87" s="52"/>
      <c r="L87" s="142"/>
      <c r="M87" s="89" t="str">
        <f t="shared" si="19"/>
        <v/>
      </c>
      <c r="N87" s="89" t="str">
        <f t="shared" si="20"/>
        <v/>
      </c>
      <c r="O87" s="89"/>
      <c r="P87" s="89"/>
      <c r="Q87" s="182"/>
      <c r="R87" s="152"/>
      <c r="S87" s="222"/>
      <c r="T87" s="76"/>
      <c r="V87" s="185"/>
      <c r="W87" s="185"/>
      <c r="X87" s="185"/>
      <c r="Y87" s="185"/>
      <c r="Z87" s="185"/>
      <c r="AA87" s="235"/>
      <c r="AB87" s="235"/>
      <c r="AC87" s="235"/>
      <c r="AD87" s="238"/>
    </row>
    <row r="88" spans="1:32" ht="45" customHeight="1">
      <c r="E88" s="90"/>
      <c r="F88" s="90" t="s">
        <v>36</v>
      </c>
      <c r="G88" s="90"/>
      <c r="H88" s="91"/>
      <c r="I88" s="90"/>
      <c r="J88" s="91">
        <f>SUM(5)</f>
        <v>5</v>
      </c>
      <c r="K88" s="53">
        <f>IF(SUM(K84:K87)&gt;5,5,SUM(K84:K87))</f>
        <v>0</v>
      </c>
      <c r="L88" s="87"/>
      <c r="M88" s="92">
        <f>IF(SUM(M84:M87)&gt;5,5,SUM(M84:M87))</f>
        <v>0</v>
      </c>
      <c r="N88" s="92">
        <f>IF(SUM(N84:N87)&gt;5,5,SUM(N84:N87))</f>
        <v>0</v>
      </c>
      <c r="O88" s="42"/>
      <c r="P88" s="42"/>
      <c r="R88" s="145"/>
      <c r="S88" s="149"/>
      <c r="T88" s="76"/>
    </row>
    <row r="89" spans="1:32" ht="45" customHeight="1">
      <c r="K89" s="59"/>
      <c r="L89" s="103"/>
    </row>
    <row r="90" spans="1:32" ht="45" customHeight="1">
      <c r="E90" s="28"/>
      <c r="F90" s="309" t="s">
        <v>208</v>
      </c>
      <c r="G90" s="309"/>
      <c r="H90" s="309"/>
      <c r="I90" s="309"/>
      <c r="J90" s="28">
        <f>3-SUM(C92:C94)</f>
        <v>3</v>
      </c>
      <c r="K90" s="55"/>
      <c r="L90" s="87"/>
      <c r="M90" s="45"/>
      <c r="N90" s="45"/>
      <c r="O90" s="45"/>
      <c r="P90" s="45"/>
      <c r="Q90" s="45"/>
      <c r="R90" s="145"/>
      <c r="S90" s="125"/>
      <c r="T90" s="101"/>
      <c r="V90" s="176"/>
      <c r="W90" s="176"/>
      <c r="X90" s="176"/>
      <c r="Y90" s="176"/>
      <c r="Z90" s="176"/>
      <c r="AA90" s="176"/>
      <c r="AB90" s="176"/>
      <c r="AC90" s="176"/>
      <c r="AD90" s="176"/>
    </row>
    <row r="91" spans="1:32" ht="45" customHeight="1">
      <c r="E91" s="155"/>
      <c r="F91" s="311" t="s">
        <v>209</v>
      </c>
      <c r="G91" s="317" t="s">
        <v>210</v>
      </c>
      <c r="H91" s="163">
        <v>24.1</v>
      </c>
      <c r="I91" s="187" t="s">
        <v>211</v>
      </c>
      <c r="J91" s="162" t="s">
        <v>82</v>
      </c>
      <c r="K91" s="50"/>
      <c r="L91" s="102"/>
      <c r="M91" s="89" t="str">
        <f>IF(OR(Q91=$AK$9,Q91=$AK$10),K91,"")</f>
        <v/>
      </c>
      <c r="N91" s="89" t="str">
        <f>IF(Q91=$AK$11,K91,"")</f>
        <v/>
      </c>
      <c r="O91" s="89"/>
      <c r="P91" s="89"/>
      <c r="Q91" s="182"/>
      <c r="R91" s="151"/>
      <c r="S91" s="220"/>
      <c r="T91" s="76"/>
      <c r="V91" s="185"/>
      <c r="W91" s="185"/>
      <c r="X91" s="185"/>
      <c r="Y91" s="185"/>
      <c r="Z91" s="185"/>
      <c r="AA91" s="235"/>
      <c r="AB91" s="235"/>
      <c r="AC91" s="235"/>
      <c r="AD91" s="238"/>
    </row>
    <row r="92" spans="1:32" ht="45" customHeight="1">
      <c r="A92" s="139"/>
      <c r="B92" s="67">
        <v>1</v>
      </c>
      <c r="C92" s="67">
        <f>IF(D92=TRUE,B92,0)</f>
        <v>0</v>
      </c>
      <c r="D92" s="71" t="b">
        <v>0</v>
      </c>
      <c r="E92" s="155"/>
      <c r="F92" s="311"/>
      <c r="G92" s="312"/>
      <c r="H92" s="165">
        <v>24.2</v>
      </c>
      <c r="I92" s="186" t="s">
        <v>212</v>
      </c>
      <c r="J92" s="159">
        <f>IF(OR(D92=FALSE,Q92=$AK$11),B92,0)</f>
        <v>1</v>
      </c>
      <c r="K92" s="61"/>
      <c r="L92" s="88" t="str">
        <f>IF(AND(K92&gt;0,$K91&lt;&gt;$AL$9),"!","")</f>
        <v/>
      </c>
      <c r="M92" s="89" t="str">
        <f t="shared" ref="M92:M94" si="21">IF(OR(Q92=$AK$9,Q92=$AK$10),K92,"")</f>
        <v/>
      </c>
      <c r="N92" s="89" t="str">
        <f t="shared" ref="N92:N94" si="22">IF(Q92=$AK$11,K92,"")</f>
        <v/>
      </c>
      <c r="O92" s="89"/>
      <c r="P92" s="89"/>
      <c r="Q92" s="182"/>
      <c r="R92" s="151"/>
      <c r="S92" s="221"/>
      <c r="T92" s="76"/>
      <c r="V92" s="185"/>
      <c r="W92" s="185"/>
      <c r="X92" s="185"/>
      <c r="Y92" s="185"/>
      <c r="Z92" s="185"/>
      <c r="AA92" s="235"/>
      <c r="AB92" s="235"/>
      <c r="AC92" s="235"/>
      <c r="AD92" s="238"/>
    </row>
    <row r="93" spans="1:32" ht="45" customHeight="1">
      <c r="A93" s="139"/>
      <c r="B93" s="67">
        <v>1</v>
      </c>
      <c r="C93" s="67">
        <f>IF(D93=TRUE,B93,0)</f>
        <v>0</v>
      </c>
      <c r="D93" s="71" t="b">
        <v>0</v>
      </c>
      <c r="E93" s="155"/>
      <c r="F93" s="156" t="s">
        <v>213</v>
      </c>
      <c r="G93" s="157" t="s">
        <v>214</v>
      </c>
      <c r="H93" s="197">
        <v>25.1</v>
      </c>
      <c r="I93" s="157" t="s">
        <v>215</v>
      </c>
      <c r="J93" s="159">
        <f>IF(OR(D93=FALSE,Q93=$AK$11),B93,0)</f>
        <v>1</v>
      </c>
      <c r="K93" s="61"/>
      <c r="L93" s="102"/>
      <c r="M93" s="89" t="str">
        <f t="shared" si="21"/>
        <v/>
      </c>
      <c r="N93" s="89" t="str">
        <f t="shared" si="22"/>
        <v/>
      </c>
      <c r="O93" s="89"/>
      <c r="P93" s="89"/>
      <c r="Q93" s="182"/>
      <c r="R93" s="151"/>
      <c r="S93" s="221"/>
      <c r="T93" s="76"/>
      <c r="V93" s="185"/>
      <c r="W93" s="185"/>
      <c r="X93" s="185"/>
      <c r="Y93" s="185"/>
      <c r="Z93" s="185"/>
      <c r="AA93" s="235"/>
      <c r="AB93" s="235"/>
      <c r="AC93" s="235"/>
      <c r="AD93" s="238"/>
    </row>
    <row r="94" spans="1:32" ht="45" customHeight="1">
      <c r="A94" s="139"/>
      <c r="B94" s="67">
        <v>1</v>
      </c>
      <c r="C94" s="67">
        <f>IF(D94=TRUE,B94,0)</f>
        <v>0</v>
      </c>
      <c r="D94" s="71" t="b">
        <v>0</v>
      </c>
      <c r="E94" s="155"/>
      <c r="F94" s="199" t="s">
        <v>216</v>
      </c>
      <c r="G94" s="180" t="s">
        <v>217</v>
      </c>
      <c r="H94" s="200">
        <v>26.1</v>
      </c>
      <c r="I94" s="201" t="s">
        <v>216</v>
      </c>
      <c r="J94" s="159">
        <f>IF(OR(D94=FALSE,Q94=$AK$11),B94,0)</f>
        <v>1</v>
      </c>
      <c r="K94" s="62"/>
      <c r="L94" s="102"/>
      <c r="M94" s="89" t="str">
        <f t="shared" si="21"/>
        <v/>
      </c>
      <c r="N94" s="89" t="str">
        <f t="shared" si="22"/>
        <v/>
      </c>
      <c r="O94" s="89"/>
      <c r="P94" s="89"/>
      <c r="Q94" s="182"/>
      <c r="R94" s="151"/>
      <c r="S94" s="221"/>
      <c r="T94" s="76"/>
      <c r="V94" s="185"/>
      <c r="W94" s="185"/>
      <c r="X94" s="185"/>
      <c r="Y94" s="185"/>
      <c r="Z94" s="185"/>
      <c r="AA94" s="235"/>
      <c r="AB94" s="235"/>
      <c r="AC94" s="235"/>
      <c r="AD94" s="238"/>
    </row>
    <row r="95" spans="1:32" ht="45" customHeight="1">
      <c r="E95" s="90"/>
      <c r="F95" s="90" t="s">
        <v>36</v>
      </c>
      <c r="G95" s="90"/>
      <c r="H95" s="91"/>
      <c r="I95" s="90"/>
      <c r="J95" s="91">
        <f>SUM(J91:J94)</f>
        <v>3</v>
      </c>
      <c r="K95" s="53">
        <f>SUM(K91:K94)</f>
        <v>0</v>
      </c>
      <c r="L95" s="87"/>
      <c r="M95" s="92">
        <f t="shared" ref="M95:N95" si="23">SUM(M91:M94)</f>
        <v>0</v>
      </c>
      <c r="N95" s="92">
        <f t="shared" si="23"/>
        <v>0</v>
      </c>
      <c r="O95" s="42"/>
      <c r="P95" s="42"/>
      <c r="Q95" s="73"/>
      <c r="R95" s="76"/>
      <c r="S95" s="153"/>
      <c r="T95" s="76"/>
    </row>
    <row r="96" spans="1:32" ht="45" customHeight="1">
      <c r="E96" s="77"/>
      <c r="F96" s="13"/>
      <c r="G96" s="13"/>
      <c r="H96" s="73"/>
      <c r="I96" s="13"/>
      <c r="J96" s="73"/>
      <c r="K96" s="59"/>
      <c r="L96" s="87"/>
      <c r="M96" s="73"/>
      <c r="N96" s="73"/>
      <c r="O96" s="73"/>
      <c r="P96" s="73"/>
      <c r="Q96" s="73"/>
      <c r="R96" s="76"/>
      <c r="S96" s="153"/>
      <c r="T96" s="76"/>
    </row>
    <row r="97" spans="1:30" ht="45" customHeight="1">
      <c r="E97" s="32"/>
      <c r="F97" s="309" t="s">
        <v>218</v>
      </c>
      <c r="G97" s="309"/>
      <c r="H97" s="309"/>
      <c r="I97" s="309"/>
      <c r="J97" s="32">
        <v>10</v>
      </c>
      <c r="K97" s="55"/>
      <c r="L97" s="87"/>
      <c r="M97" s="31"/>
      <c r="N97" s="31"/>
      <c r="O97" s="31"/>
      <c r="P97" s="31"/>
      <c r="Q97" s="31"/>
      <c r="R97" s="101"/>
      <c r="S97" s="154"/>
      <c r="T97" s="101"/>
      <c r="V97" s="176"/>
      <c r="W97" s="176"/>
      <c r="X97" s="176"/>
      <c r="Y97" s="176"/>
      <c r="Z97" s="176"/>
      <c r="AA97" s="176"/>
      <c r="AB97" s="176"/>
      <c r="AC97" s="176"/>
      <c r="AD97" s="176"/>
    </row>
    <row r="98" spans="1:30" ht="45" customHeight="1">
      <c r="E98" s="155"/>
      <c r="F98" s="178" t="s">
        <v>219</v>
      </c>
      <c r="G98" s="202" t="s">
        <v>220</v>
      </c>
      <c r="H98" s="203">
        <v>27.1</v>
      </c>
      <c r="I98" s="195" t="s">
        <v>219</v>
      </c>
      <c r="J98" s="336">
        <v>10</v>
      </c>
      <c r="K98" s="63"/>
      <c r="L98" s="337" t="str">
        <f>IF(SUM(K98:K102)&gt;10,"ERROR: the total number of points available in the Innovation category is 10. Please enter a points score less than or equal to 10.","")</f>
        <v/>
      </c>
      <c r="M98" s="89" t="str">
        <f>IF(OR(Q98=$AK$9,Q98=$AK$10),K98,"")</f>
        <v/>
      </c>
      <c r="N98" s="89" t="str">
        <f>IF(Q98=$AK$11,K98,"")</f>
        <v/>
      </c>
      <c r="O98" s="89"/>
      <c r="P98" s="89"/>
      <c r="Q98" s="182"/>
      <c r="R98" s="151"/>
      <c r="S98" s="220"/>
      <c r="T98" s="76"/>
      <c r="V98" s="185"/>
      <c r="W98" s="185"/>
      <c r="X98" s="185"/>
      <c r="Y98" s="185"/>
      <c r="Z98" s="185"/>
      <c r="AA98" s="235"/>
      <c r="AB98" s="235"/>
      <c r="AC98" s="235"/>
      <c r="AD98" s="238"/>
    </row>
    <row r="99" spans="1:30" ht="45" customHeight="1">
      <c r="E99" s="155"/>
      <c r="F99" s="156" t="s">
        <v>221</v>
      </c>
      <c r="G99" s="204" t="s">
        <v>222</v>
      </c>
      <c r="H99" s="159">
        <v>27.2</v>
      </c>
      <c r="I99" s="164" t="s">
        <v>221</v>
      </c>
      <c r="J99" s="336"/>
      <c r="K99" s="63"/>
      <c r="L99" s="337"/>
      <c r="M99" s="89" t="str">
        <f t="shared" ref="M99:M102" si="24">IF(OR(Q99=$AK$9,Q99=$AK$10),K99,"")</f>
        <v/>
      </c>
      <c r="N99" s="89" t="str">
        <f t="shared" ref="N99:N102" si="25">IF(Q99=$AK$11,K99,"")</f>
        <v/>
      </c>
      <c r="O99" s="89"/>
      <c r="P99" s="89"/>
      <c r="Q99" s="182"/>
      <c r="R99" s="151"/>
      <c r="S99" s="221"/>
      <c r="T99" s="76"/>
      <c r="V99" s="185"/>
      <c r="W99" s="185"/>
      <c r="X99" s="185"/>
      <c r="Y99" s="185"/>
      <c r="Z99" s="185"/>
      <c r="AA99" s="235"/>
      <c r="AB99" s="235"/>
      <c r="AC99" s="235"/>
      <c r="AD99" s="238"/>
    </row>
    <row r="100" spans="1:30" ht="76" customHeight="1">
      <c r="E100" s="155"/>
      <c r="F100" s="156" t="s">
        <v>223</v>
      </c>
      <c r="G100" s="204" t="s">
        <v>224</v>
      </c>
      <c r="H100" s="159">
        <v>27.3</v>
      </c>
      <c r="I100" s="164" t="s">
        <v>223</v>
      </c>
      <c r="J100" s="336"/>
      <c r="K100" s="63"/>
      <c r="L100" s="337"/>
      <c r="M100" s="89" t="str">
        <f t="shared" si="24"/>
        <v/>
      </c>
      <c r="N100" s="89" t="str">
        <f t="shared" si="25"/>
        <v/>
      </c>
      <c r="O100" s="89"/>
      <c r="P100" s="89"/>
      <c r="Q100" s="182"/>
      <c r="R100" s="151"/>
      <c r="S100" s="221"/>
      <c r="T100" s="76"/>
      <c r="V100" s="185"/>
      <c r="W100" s="185"/>
      <c r="X100" s="185"/>
      <c r="Y100" s="185"/>
      <c r="Z100" s="185"/>
      <c r="AA100" s="235"/>
      <c r="AB100" s="235"/>
      <c r="AC100" s="235"/>
      <c r="AD100" s="238"/>
    </row>
    <row r="101" spans="1:30" ht="67.5" customHeight="1">
      <c r="E101" s="155"/>
      <c r="F101" s="156" t="s">
        <v>225</v>
      </c>
      <c r="G101" s="204" t="s">
        <v>226</v>
      </c>
      <c r="H101" s="159">
        <v>27.4</v>
      </c>
      <c r="I101" s="164" t="s">
        <v>225</v>
      </c>
      <c r="J101" s="336"/>
      <c r="K101" s="63"/>
      <c r="L101" s="337"/>
      <c r="M101" s="89" t="str">
        <f t="shared" si="24"/>
        <v/>
      </c>
      <c r="N101" s="89" t="str">
        <f t="shared" si="25"/>
        <v/>
      </c>
      <c r="O101" s="89"/>
      <c r="P101" s="89"/>
      <c r="Q101" s="182"/>
      <c r="R101" s="151"/>
      <c r="S101" s="221"/>
      <c r="T101" s="76"/>
      <c r="V101" s="185"/>
      <c r="W101" s="185"/>
      <c r="X101" s="185"/>
      <c r="Y101" s="185"/>
      <c r="Z101" s="185"/>
      <c r="AA101" s="235"/>
      <c r="AB101" s="235"/>
      <c r="AC101" s="235"/>
      <c r="AD101" s="238"/>
    </row>
    <row r="102" spans="1:30" ht="45" customHeight="1">
      <c r="E102" s="155"/>
      <c r="F102" s="179" t="s">
        <v>227</v>
      </c>
      <c r="G102" s="205" t="s">
        <v>228</v>
      </c>
      <c r="H102" s="189">
        <v>27.5</v>
      </c>
      <c r="I102" s="206" t="s">
        <v>227</v>
      </c>
      <c r="J102" s="336"/>
      <c r="K102" s="63"/>
      <c r="L102" s="337"/>
      <c r="M102" s="89" t="str">
        <f t="shared" si="24"/>
        <v/>
      </c>
      <c r="N102" s="89" t="str">
        <f t="shared" si="25"/>
        <v/>
      </c>
      <c r="O102" s="89"/>
      <c r="P102" s="89"/>
      <c r="Q102" s="182"/>
      <c r="R102" s="151"/>
      <c r="S102" s="221"/>
      <c r="T102" s="76"/>
      <c r="V102" s="185"/>
      <c r="W102" s="185"/>
      <c r="X102" s="185"/>
      <c r="Y102" s="185"/>
      <c r="Z102" s="185"/>
      <c r="AA102" s="235"/>
      <c r="AB102" s="235"/>
      <c r="AC102" s="235"/>
      <c r="AD102" s="238"/>
    </row>
    <row r="103" spans="1:30" ht="45" customHeight="1">
      <c r="E103" s="90"/>
      <c r="F103" s="90" t="s">
        <v>36</v>
      </c>
      <c r="G103" s="90"/>
      <c r="H103" s="91"/>
      <c r="I103" s="90"/>
      <c r="J103" s="91">
        <f>SUM(J98)</f>
        <v>10</v>
      </c>
      <c r="K103" s="53">
        <f>IF(SUM(K98:K102)&gt;10,10,SUM(K98:K102))</f>
        <v>0</v>
      </c>
      <c r="L103" s="88" t="str">
        <f>IF(K103&gt;10,"!","")</f>
        <v/>
      </c>
      <c r="M103" s="92">
        <f t="shared" ref="M103:N103" si="26">IF(SUM(M98:M102)&gt;10,10,SUM(M98:M102))</f>
        <v>0</v>
      </c>
      <c r="N103" s="92">
        <f t="shared" si="26"/>
        <v>0</v>
      </c>
      <c r="O103" s="42"/>
      <c r="P103" s="42"/>
    </row>
    <row r="104" spans="1:30" ht="45" customHeight="1">
      <c r="F104" s="13"/>
      <c r="G104" s="13"/>
      <c r="H104" s="73"/>
      <c r="I104" s="13"/>
      <c r="J104" s="73"/>
      <c r="K104" s="73"/>
      <c r="L104" s="76"/>
      <c r="M104" s="73"/>
      <c r="N104" s="73"/>
      <c r="O104" s="73"/>
      <c r="P104" s="73"/>
    </row>
    <row r="105" spans="1:30" ht="45" customHeight="1">
      <c r="A105" s="141" t="s">
        <v>229</v>
      </c>
      <c r="F105" s="41"/>
      <c r="G105" s="105"/>
      <c r="H105" s="42"/>
      <c r="I105" s="104" t="s">
        <v>230</v>
      </c>
      <c r="J105" s="79" t="s">
        <v>231</v>
      </c>
      <c r="K105" s="79" t="s">
        <v>232</v>
      </c>
      <c r="L105" s="42"/>
      <c r="M105" s="79" t="s">
        <v>233</v>
      </c>
      <c r="N105" s="79" t="s">
        <v>234</v>
      </c>
      <c r="O105" s="70"/>
      <c r="P105" s="70"/>
      <c r="Q105" s="14"/>
      <c r="R105" s="101"/>
      <c r="S105" s="15"/>
      <c r="T105" s="101"/>
    </row>
    <row r="106" spans="1:30" ht="45" customHeight="1">
      <c r="A106" s="141">
        <f>SUM(C27:C94)</f>
        <v>5</v>
      </c>
      <c r="F106" s="41"/>
      <c r="G106" s="105"/>
      <c r="H106" s="42"/>
      <c r="I106" s="86" t="s">
        <v>235</v>
      </c>
      <c r="J106" s="244">
        <f>SUM(J24+J48+J54+J62+J70+J81+J88+J95)</f>
        <v>100</v>
      </c>
      <c r="K106" s="64">
        <f>K24+K48+K54+K62+K70+K81+K88+K95</f>
        <v>0</v>
      </c>
      <c r="L106" s="42"/>
      <c r="M106" s="64">
        <f>(M24+M48+M54+M62+M70+M81+M88+M95)/J106*100+M103</f>
        <v>0</v>
      </c>
      <c r="N106" s="64">
        <f>(N24+N48+N54+N62+N70+N81+N88+N95)/J106*100+N103</f>
        <v>0</v>
      </c>
      <c r="O106" s="72"/>
      <c r="P106" s="72"/>
      <c r="Q106" s="14"/>
      <c r="R106" s="101"/>
      <c r="S106" s="15"/>
      <c r="T106" s="101"/>
    </row>
    <row r="107" spans="1:30" ht="45" customHeight="1">
      <c r="F107" s="85"/>
      <c r="G107" s="85"/>
      <c r="H107" s="73"/>
      <c r="I107" s="86" t="s">
        <v>236</v>
      </c>
      <c r="J107" s="106"/>
      <c r="K107" s="44">
        <f>K106/J106*100</f>
        <v>0</v>
      </c>
      <c r="L107" s="123"/>
      <c r="M107" s="16"/>
      <c r="N107" s="16"/>
      <c r="O107" s="123"/>
      <c r="P107" s="123"/>
      <c r="Q107" s="14"/>
      <c r="R107" s="17"/>
      <c r="S107" s="18"/>
      <c r="T107" s="76"/>
    </row>
    <row r="108" spans="1:30" ht="45" customHeight="1">
      <c r="F108" s="85"/>
      <c r="G108" s="85"/>
      <c r="H108" s="73"/>
      <c r="I108" s="86" t="s">
        <v>237</v>
      </c>
      <c r="J108" s="40">
        <v>10</v>
      </c>
      <c r="K108" s="64">
        <f>K103</f>
        <v>0</v>
      </c>
      <c r="L108" s="123"/>
      <c r="M108" s="16"/>
      <c r="N108" s="247"/>
      <c r="O108" s="123"/>
      <c r="P108" s="123"/>
      <c r="Q108" s="123"/>
      <c r="R108" s="17"/>
      <c r="S108" s="18"/>
      <c r="T108" s="76"/>
    </row>
    <row r="109" spans="1:30" ht="45" customHeight="1">
      <c r="I109" s="86" t="s">
        <v>238</v>
      </c>
      <c r="J109" s="107"/>
      <c r="K109" s="44">
        <f>(K107)+K108</f>
        <v>0</v>
      </c>
    </row>
    <row r="112" spans="1:30" ht="45" customHeight="1"/>
    <row r="113" spans="1:19" ht="45" customHeight="1"/>
    <row r="114" spans="1:19" ht="45" customHeight="1"/>
    <row r="115" spans="1:19" ht="45" customHeight="1"/>
    <row r="116" spans="1:19" ht="45" customHeight="1"/>
    <row r="122" spans="1:19" s="113" customFormat="1" ht="37.5" hidden="1" customHeight="1">
      <c r="A122" s="110"/>
      <c r="B122" s="110"/>
      <c r="C122" s="110"/>
      <c r="D122" s="110"/>
      <c r="E122" s="110"/>
      <c r="F122" s="111"/>
      <c r="G122" s="111"/>
      <c r="H122" s="112"/>
      <c r="I122" s="111"/>
      <c r="J122" s="112"/>
      <c r="K122" s="112"/>
      <c r="M122" s="112"/>
      <c r="N122" s="112"/>
      <c r="O122" s="109" t="s">
        <v>239</v>
      </c>
      <c r="P122" s="109" t="s">
        <v>240</v>
      </c>
      <c r="Q122" s="114" t="s">
        <v>241</v>
      </c>
      <c r="R122" s="115" t="s">
        <v>242</v>
      </c>
      <c r="S122" s="111"/>
    </row>
    <row r="123" spans="1:19" s="113" customFormat="1" ht="37.5" hidden="1" customHeight="1">
      <c r="A123" s="110"/>
      <c r="B123" s="110"/>
      <c r="C123" s="110"/>
      <c r="D123" s="110"/>
      <c r="E123" s="110"/>
      <c r="F123" s="111"/>
      <c r="G123" s="111"/>
      <c r="H123" s="112"/>
      <c r="I123" s="111"/>
      <c r="J123" s="112"/>
      <c r="K123" s="112"/>
      <c r="M123" s="112"/>
      <c r="N123" s="109" t="s">
        <v>84</v>
      </c>
      <c r="O123" s="117"/>
      <c r="P123" s="116">
        <f>COUNTIF(P9:P94,"Core")</f>
        <v>0</v>
      </c>
      <c r="Q123" s="116">
        <f>COUNTIF(Q9:Q94,"Not Awarded - Major Non-compliance")</f>
        <v>0</v>
      </c>
      <c r="R123" s="118"/>
      <c r="S123" s="111"/>
    </row>
    <row r="124" spans="1:19" s="113" customFormat="1" ht="37.5" hidden="1" customHeight="1">
      <c r="A124" s="110"/>
      <c r="B124" s="110"/>
      <c r="C124" s="110"/>
      <c r="D124" s="110"/>
      <c r="E124" s="110"/>
      <c r="F124" s="111"/>
      <c r="G124" s="111"/>
      <c r="H124" s="112"/>
      <c r="I124" s="111"/>
      <c r="J124" s="112"/>
      <c r="K124" s="112"/>
      <c r="M124" s="112"/>
      <c r="N124" s="109" t="s">
        <v>85</v>
      </c>
      <c r="O124" s="116">
        <f>COUNTIF(O9:O94,"Stage 1")</f>
        <v>0</v>
      </c>
      <c r="P124" s="116">
        <f>COUNTIF(P9:P94,"Stage 1")</f>
        <v>0</v>
      </c>
      <c r="Q124" s="116">
        <f>COUNTIF(Q9:Q94,"Not Awarded - Major Non-compliance")</f>
        <v>0</v>
      </c>
      <c r="R124" s="109" t="str">
        <f>IF(Q124&gt;P124*0.5, "Go to Stage 2", "Assessment Complete")</f>
        <v>Assessment Complete</v>
      </c>
      <c r="S124" s="111"/>
    </row>
    <row r="125" spans="1:19" s="113" customFormat="1" ht="37.5" hidden="1" customHeight="1">
      <c r="A125" s="110"/>
      <c r="B125" s="110"/>
      <c r="C125" s="110"/>
      <c r="D125" s="110"/>
      <c r="E125" s="110"/>
      <c r="F125" s="111"/>
      <c r="G125" s="111"/>
      <c r="H125" s="112"/>
      <c r="I125" s="111"/>
      <c r="J125" s="112"/>
      <c r="K125" s="112"/>
      <c r="M125" s="112"/>
      <c r="N125" s="109" t="s">
        <v>87</v>
      </c>
      <c r="O125" s="116">
        <f>COUNTIF(O9:O94,"Stage 2")</f>
        <v>0</v>
      </c>
      <c r="P125" s="116">
        <f>COUNTIF(P9:P94,"Stage 2")</f>
        <v>0</v>
      </c>
      <c r="Q125" s="116">
        <f>COUNTIF(Q9:Q94,"Not Awarded - Major Non-compliance")</f>
        <v>0</v>
      </c>
      <c r="R125" s="109" t="str">
        <f>IF(AND(R124="Go to Stage 2", P125=0),R124,IF(Q125&gt;SUM(P124:P125)*0.5,"Go to Stage 3","Assessment Complete"))</f>
        <v>Assessment Complete</v>
      </c>
      <c r="S125" s="111"/>
    </row>
    <row r="126" spans="1:19" s="113" customFormat="1" ht="37.5" hidden="1" customHeight="1">
      <c r="A126" s="110"/>
      <c r="B126" s="110"/>
      <c r="C126" s="110"/>
      <c r="D126" s="110"/>
      <c r="E126" s="110"/>
      <c r="F126" s="111"/>
      <c r="G126" s="111"/>
      <c r="H126" s="112"/>
      <c r="I126" s="111"/>
      <c r="J126" s="112"/>
      <c r="K126" s="112"/>
      <c r="M126" s="112"/>
      <c r="N126" s="109" t="s">
        <v>91</v>
      </c>
      <c r="O126" s="116">
        <f>COUNTIF(O9:O94,"Stage 3")</f>
        <v>0</v>
      </c>
      <c r="P126" s="116">
        <f>COUNTIF(P9:P94,"Stage 3")</f>
        <v>0</v>
      </c>
      <c r="Q126" s="116">
        <f>COUNTIF(Q9:Q94,"Not Awarded - Major Non-compliance")</f>
        <v>0</v>
      </c>
      <c r="R126" s="118"/>
      <c r="S126" s="111"/>
    </row>
    <row r="127" spans="1:19" s="113" customFormat="1" ht="37.5" hidden="1" customHeight="1">
      <c r="A127" s="110"/>
      <c r="B127" s="110"/>
      <c r="C127" s="110"/>
      <c r="D127" s="110"/>
      <c r="E127" s="110"/>
      <c r="F127" s="111"/>
      <c r="G127" s="111"/>
      <c r="H127" s="112"/>
      <c r="I127" s="111"/>
      <c r="J127" s="112"/>
      <c r="K127" s="112"/>
      <c r="M127" s="112"/>
      <c r="N127" s="112"/>
      <c r="O127" s="119"/>
      <c r="P127" s="120"/>
      <c r="Q127" s="114">
        <f>COUNTIF(Q9:Q94,"Awarded - Compliant")+COUNTIF(Q9:Q94,"Awarded - Minor non-Compliance")+COUNTIF(Q9:Q94,"Not Awarded - Major non-compliance")</f>
        <v>0</v>
      </c>
      <c r="R127" s="109" t="str">
        <f>IF(R124="Assessment Complete",R124,IF(R125="Assessment Complete",R125,IF(P123&gt;=1,R125,"Assessment Complete")))</f>
        <v>Assessment Complete</v>
      </c>
      <c r="S127" s="111"/>
    </row>
    <row r="218" spans="2:2">
      <c r="B218" s="71" t="b">
        <v>0</v>
      </c>
    </row>
    <row r="219" spans="2:2">
      <c r="B219" s="71" t="b">
        <v>1</v>
      </c>
    </row>
  </sheetData>
  <sheetProtection algorithmName="SHA-512" hashValue="RgTRYZr7KOKDWm8Xipoo1WeeNXgF7gRTMLz5rxu8vQ5kHc5wJ1wJdJgDqXvEPTeuwKS+KFKEIQ2rGrWsyZ/2oA==" saltValue="wOTltB1g7Lrjss5c+M9OKg==" spinCount="100000" sheet="1" objects="1" scenarios="1"/>
  <dataConsolidate/>
  <mergeCells count="64">
    <mergeCell ref="V3:Y3"/>
    <mergeCell ref="Z3:AC3"/>
    <mergeCell ref="V1:Y1"/>
    <mergeCell ref="Z1:AC1"/>
    <mergeCell ref="F2:I2"/>
    <mergeCell ref="V2:Y2"/>
    <mergeCell ref="Z2:AC2"/>
    <mergeCell ref="G4:H4"/>
    <mergeCell ref="V4:Y4"/>
    <mergeCell ref="Z4:AC4"/>
    <mergeCell ref="G5:H5"/>
    <mergeCell ref="V5:Y5"/>
    <mergeCell ref="Z5:AC5"/>
    <mergeCell ref="F27:F29"/>
    <mergeCell ref="G27:G29"/>
    <mergeCell ref="F8:I8"/>
    <mergeCell ref="F10:F12"/>
    <mergeCell ref="G10:G12"/>
    <mergeCell ref="F14:F16"/>
    <mergeCell ref="G14:G16"/>
    <mergeCell ref="F17:F18"/>
    <mergeCell ref="G17:G18"/>
    <mergeCell ref="F19:F21"/>
    <mergeCell ref="G19:G21"/>
    <mergeCell ref="F22:F23"/>
    <mergeCell ref="G22:G23"/>
    <mergeCell ref="F26:I26"/>
    <mergeCell ref="F30:F32"/>
    <mergeCell ref="G30:G32"/>
    <mergeCell ref="F33:F36"/>
    <mergeCell ref="G33:G36"/>
    <mergeCell ref="F37:F39"/>
    <mergeCell ref="G37:G39"/>
    <mergeCell ref="F65:F69"/>
    <mergeCell ref="G65:G69"/>
    <mergeCell ref="F40:F42"/>
    <mergeCell ref="G40:G42"/>
    <mergeCell ref="F43:F44"/>
    <mergeCell ref="G43:G44"/>
    <mergeCell ref="F45:F46"/>
    <mergeCell ref="G45:G46"/>
    <mergeCell ref="F50:I50"/>
    <mergeCell ref="F51:F53"/>
    <mergeCell ref="G52:G53"/>
    <mergeCell ref="F57:F61"/>
    <mergeCell ref="G57:G61"/>
    <mergeCell ref="F73:F74"/>
    <mergeCell ref="G73:G74"/>
    <mergeCell ref="F75:F76"/>
    <mergeCell ref="G75:G76"/>
    <mergeCell ref="F78:F80"/>
    <mergeCell ref="G78:G80"/>
    <mergeCell ref="L98:L102"/>
    <mergeCell ref="F83:I83"/>
    <mergeCell ref="M83:N83"/>
    <mergeCell ref="Q83:R83"/>
    <mergeCell ref="F84:F87"/>
    <mergeCell ref="G84:G87"/>
    <mergeCell ref="L84:L86"/>
    <mergeCell ref="F90:I90"/>
    <mergeCell ref="F91:F92"/>
    <mergeCell ref="G91:G92"/>
    <mergeCell ref="F97:I97"/>
    <mergeCell ref="J98:J102"/>
  </mergeCells>
  <conditionalFormatting sqref="F93:I93 K93">
    <cfRule type="expression" dxfId="105" priority="26">
      <formula>$B$93=TRUE</formula>
    </cfRule>
  </conditionalFormatting>
  <conditionalFormatting sqref="F94:I94 K94">
    <cfRule type="expression" dxfId="104" priority="25">
      <formula>$B$94=TRUE</formula>
    </cfRule>
  </conditionalFormatting>
  <conditionalFormatting sqref="F91:J91 F92:K92 J93:J94">
    <cfRule type="expression" dxfId="103" priority="27">
      <formula>$B$92=TRUE</formula>
    </cfRule>
  </conditionalFormatting>
  <conditionalFormatting sqref="F73:K74">
    <cfRule type="expression" dxfId="102" priority="50">
      <formula>$G$72=$AF$75</formula>
    </cfRule>
  </conditionalFormatting>
  <conditionalFormatting sqref="F77:K77">
    <cfRule type="expression" dxfId="101" priority="49">
      <formula>$G$72=$AF$74</formula>
    </cfRule>
  </conditionalFormatting>
  <conditionalFormatting sqref="G25">
    <cfRule type="expression" dxfId="100" priority="34">
      <formula>#REF!=0</formula>
    </cfRule>
  </conditionalFormatting>
  <conditionalFormatting sqref="G54">
    <cfRule type="expression" dxfId="99" priority="38">
      <formula>#REF!=0</formula>
    </cfRule>
  </conditionalFormatting>
  <conditionalFormatting sqref="H59 H57:I57 H58:J58 H60:J61">
    <cfRule type="expression" dxfId="98" priority="44">
      <formula>$G$51=$AF$51</formula>
    </cfRule>
  </conditionalFormatting>
  <conditionalFormatting sqref="H28:I28 K28">
    <cfRule type="expression" dxfId="97" priority="18">
      <formula>$B$28=TRUE</formula>
    </cfRule>
  </conditionalFormatting>
  <conditionalFormatting sqref="H29:I29 K29">
    <cfRule type="expression" dxfId="96" priority="17">
      <formula>$B$29=TRUE</formula>
    </cfRule>
  </conditionalFormatting>
  <conditionalFormatting sqref="H30:I30 K30">
    <cfRule type="expression" dxfId="95" priority="16">
      <formula>$B$30=TRUE</formula>
    </cfRule>
  </conditionalFormatting>
  <conditionalFormatting sqref="H31:I31 K31">
    <cfRule type="expression" dxfId="94" priority="15">
      <formula>$B$31=TRUE</formula>
    </cfRule>
  </conditionalFormatting>
  <conditionalFormatting sqref="H32:I32 K32">
    <cfRule type="expression" dxfId="93" priority="14">
      <formula>$B$32=TRUE</formula>
    </cfRule>
  </conditionalFormatting>
  <conditionalFormatting sqref="H35:I35 K35">
    <cfRule type="expression" dxfId="92" priority="12">
      <formula>$B$35=TRUE</formula>
    </cfRule>
  </conditionalFormatting>
  <conditionalFormatting sqref="H36:I36 K36">
    <cfRule type="expression" dxfId="91" priority="31">
      <formula>$B$36=TRUE</formula>
    </cfRule>
  </conditionalFormatting>
  <conditionalFormatting sqref="H39:I39 K39">
    <cfRule type="expression" dxfId="90" priority="29">
      <formula>$B$39=TRUE</formula>
    </cfRule>
  </conditionalFormatting>
  <conditionalFormatting sqref="H40:I40 K40">
    <cfRule type="expression" dxfId="89" priority="11">
      <formula>$B$40=TRUE</formula>
    </cfRule>
  </conditionalFormatting>
  <conditionalFormatting sqref="H41:I41 K41">
    <cfRule type="expression" dxfId="88" priority="10">
      <formula>$B$41=TRUE</formula>
    </cfRule>
  </conditionalFormatting>
  <conditionalFormatting sqref="H42:I42 K42">
    <cfRule type="expression" dxfId="87" priority="9">
      <formula>$B$42=TRUE</formula>
    </cfRule>
  </conditionalFormatting>
  <conditionalFormatting sqref="H44:I44 K44">
    <cfRule type="expression" dxfId="86" priority="28">
      <formula>$B$44=TRUE</formula>
    </cfRule>
  </conditionalFormatting>
  <conditionalFormatting sqref="H57:I57 H58:J58 H59 H60:J61">
    <cfRule type="expression" dxfId="85" priority="45">
      <formula>$G$51=#REF!</formula>
    </cfRule>
    <cfRule type="expression" dxfId="84" priority="46">
      <formula>$G$51=#REF!</formula>
    </cfRule>
    <cfRule type="expression" dxfId="83" priority="47">
      <formula>$G$51=#REF!</formula>
    </cfRule>
  </conditionalFormatting>
  <conditionalFormatting sqref="H76:I76 K76">
    <cfRule type="expression" dxfId="82" priority="22">
      <formula>$B$76=TRUE</formula>
    </cfRule>
  </conditionalFormatting>
  <conditionalFormatting sqref="H78:I78 H79 J79:K79">
    <cfRule type="expression" dxfId="81" priority="40">
      <formula>$G$78=$W$80</formula>
    </cfRule>
  </conditionalFormatting>
  <conditionalFormatting sqref="H22:J22">
    <cfRule type="expression" dxfId="80" priority="7">
      <formula>$G$22=$I$23</formula>
    </cfRule>
  </conditionalFormatting>
  <conditionalFormatting sqref="H23:J23">
    <cfRule type="expression" dxfId="79" priority="8">
      <formula>$G$22=$I$22</formula>
    </cfRule>
  </conditionalFormatting>
  <conditionalFormatting sqref="H25:J25">
    <cfRule type="expression" dxfId="78" priority="39">
      <formula>#REF!=0</formula>
    </cfRule>
  </conditionalFormatting>
  <conditionalFormatting sqref="H59:J59">
    <cfRule type="expression" dxfId="77" priority="4">
      <formula>$B$59=TRUE</formula>
    </cfRule>
  </conditionalFormatting>
  <conditionalFormatting sqref="H66:J66">
    <cfRule type="expression" dxfId="76" priority="43">
      <formula>$B$66=TRUE</formula>
    </cfRule>
  </conditionalFormatting>
  <conditionalFormatting sqref="H66:J69">
    <cfRule type="expression" dxfId="75" priority="52">
      <formula>$G$65=$AF$65</formula>
    </cfRule>
  </conditionalFormatting>
  <conditionalFormatting sqref="H67:J67">
    <cfRule type="expression" dxfId="74" priority="42">
      <formula>$B$67=TRUE</formula>
    </cfRule>
  </conditionalFormatting>
  <conditionalFormatting sqref="H68:J68">
    <cfRule type="expression" dxfId="73" priority="23">
      <formula>$B$68=TRUE</formula>
    </cfRule>
  </conditionalFormatting>
  <conditionalFormatting sqref="H27:K27 J28:J32">
    <cfRule type="expression" dxfId="72" priority="19">
      <formula>$B$27=TRUE</formula>
    </cfRule>
  </conditionalFormatting>
  <conditionalFormatting sqref="H34:K34 J35:J36">
    <cfRule type="expression" dxfId="71" priority="13">
      <formula>$B$34=TRUE</formula>
    </cfRule>
  </conditionalFormatting>
  <conditionalFormatting sqref="H38:K38 J39:J44">
    <cfRule type="expression" dxfId="70" priority="30">
      <formula>$B$38=TRUE</formula>
    </cfRule>
  </conditionalFormatting>
  <conditionalFormatting sqref="H45:K45">
    <cfRule type="expression" dxfId="69" priority="33">
      <formula>$G$45=$I$46</formula>
    </cfRule>
  </conditionalFormatting>
  <conditionalFormatting sqref="H46:K46">
    <cfRule type="expression" dxfId="68" priority="32">
      <formula>$G$45=$I$45</formula>
    </cfRule>
  </conditionalFormatting>
  <conditionalFormatting sqref="H52:K52">
    <cfRule type="expression" dxfId="67" priority="1">
      <formula>$G$52=$I$53</formula>
    </cfRule>
  </conditionalFormatting>
  <conditionalFormatting sqref="H53:K53">
    <cfRule type="expression" dxfId="66" priority="2">
      <formula>$G$52=$I$52</formula>
    </cfRule>
  </conditionalFormatting>
  <conditionalFormatting sqref="H57:K57">
    <cfRule type="expression" dxfId="65" priority="54">
      <formula>$G$57=$AE$59</formula>
    </cfRule>
  </conditionalFormatting>
  <conditionalFormatting sqref="H58:K61">
    <cfRule type="expression" dxfId="64" priority="53">
      <formula>$G$57=$AE$58</formula>
    </cfRule>
  </conditionalFormatting>
  <conditionalFormatting sqref="H75:K75 J76">
    <cfRule type="expression" dxfId="63" priority="21">
      <formula>$B$75=TRUE</formula>
    </cfRule>
  </conditionalFormatting>
  <conditionalFormatting sqref="H80:K80">
    <cfRule type="expression" dxfId="62" priority="51">
      <formula>$G$78=$AF$81</formula>
    </cfRule>
  </conditionalFormatting>
  <conditionalFormatting sqref="H86:K86 H87 J87:K87">
    <cfRule type="expression" dxfId="61" priority="20">
      <formula>$B$86=TRUE</formula>
    </cfRule>
  </conditionalFormatting>
  <conditionalFormatting sqref="I87">
    <cfRule type="expression" dxfId="60" priority="6">
      <formula>$B$85=TRUE</formula>
    </cfRule>
  </conditionalFormatting>
  <conditionalFormatting sqref="J57 H65:J65">
    <cfRule type="expression" dxfId="59" priority="48">
      <formula>$G$65=$AF$66</formula>
    </cfRule>
  </conditionalFormatting>
  <conditionalFormatting sqref="J67:J68">
    <cfRule type="expression" dxfId="58" priority="24">
      <formula>$B$67=TRUE</formula>
    </cfRule>
  </conditionalFormatting>
  <conditionalFormatting sqref="K20:K21">
    <cfRule type="expression" dxfId="57" priority="36">
      <formula>$G$19=$I$20</formula>
    </cfRule>
  </conditionalFormatting>
  <conditionalFormatting sqref="K22:K23">
    <cfRule type="expression" dxfId="56" priority="37">
      <formula>$G$22=$I$22</formula>
    </cfRule>
  </conditionalFormatting>
  <conditionalFormatting sqref="K84">
    <cfRule type="expression" dxfId="55" priority="35">
      <formula>$G$51=#REF!</formula>
    </cfRule>
  </conditionalFormatting>
  <conditionalFormatting sqref="S9:S23 S27:S47 S58:S61 S65:S69 S73:S80 S84:S87 S91:S94 S98:S102 S51:S53">
    <cfRule type="expression" dxfId="54" priority="41">
      <formula>Q9=$AK$11</formula>
    </cfRule>
  </conditionalFormatting>
  <conditionalFormatting sqref="S57">
    <cfRule type="expression" dxfId="53" priority="3">
      <formula>Q57=$AK$9</formula>
    </cfRule>
  </conditionalFormatting>
  <dataValidations count="20">
    <dataValidation type="list" allowBlank="1" showInputMessage="1" showErrorMessage="1" sqref="K17 K91 K78 K51 K37 K33 K19" xr:uid="{D83C1E98-1D5C-477E-852C-E58A6B123478}">
      <formula1>$AL$9:$AL$10</formula1>
    </dataValidation>
    <dataValidation type="list" allowBlank="1" showInputMessage="1" showErrorMessage="1" sqref="Q9:Q23 Q98:Q102 Q91:Q94 Q84:Q87 Q75:Q79 Q65:Q69 Q57:Q61 Q51:Q53 Q27:Q47" xr:uid="{C931F841-17D2-4038-B2ED-57A00EA09BF9}">
      <formula1>$AK$9:$AK$11</formula1>
    </dataValidation>
    <dataValidation type="list" allowBlank="1" showInputMessage="1" showErrorMessage="1" promptTitle="Selection Required" prompt="Please indicate the project's desired pathway." sqref="G52:G53" xr:uid="{690305EB-0FC5-4F2D-8CC8-09E3B927401B}">
      <formula1>$I$52:$I$53</formula1>
    </dataValidation>
    <dataValidation type="list" allowBlank="1" showErrorMessage="1" promptTitle="Selection Required" prompt="Please indicate the project's desired pathway." sqref="G57" xr:uid="{659BB2D3-3E71-4EFF-B643-22FB562A23DE}">
      <formula1>$AE$58:$AE$59</formula1>
    </dataValidation>
    <dataValidation type="list" allowBlank="1" showInputMessage="1" showErrorMessage="1" promptTitle="Selection required" prompt="Please indicate the project's desired pathway." sqref="I79" xr:uid="{FF013D5A-6B92-4591-887A-58D68011B42F}">
      <formula1>"Percentage Benchmark,Fixed Benchmark"</formula1>
    </dataValidation>
    <dataValidation allowBlank="1" showInputMessage="1" showErrorMessage="1" promptTitle="Selection Required" prompt="For the Materials category, either the 'Life Cycle Assessment' OR 'Sustainable Products' pathway must be selected." sqref="G72" xr:uid="{686EC722-8C59-462F-B4AB-F113A553BECB}"/>
    <dataValidation type="list" allowBlank="1" showInputMessage="1" showErrorMessage="1" promptTitle="Selection Required" prompt="Please indicate the project's desired pathway." sqref="G65:G69" xr:uid="{C7D7D33B-8276-4123-918D-08B790D907D1}">
      <formula1>$AF$65:$AF$66</formula1>
    </dataValidation>
    <dataValidation type="list" allowBlank="1" showInputMessage="1" showErrorMessage="1" promptTitle="Selection required " prompt="Please indicate the project's desired pathway." sqref="I58" xr:uid="{DDB5895B-D539-4309-A059-C570DA016351}">
      <formula1>$AF$56:$AF$58</formula1>
    </dataValidation>
    <dataValidation type="list" allowBlank="1" showInputMessage="1" showErrorMessage="1" sqref="G63" xr:uid="{D27367DA-A97C-4357-8AEE-15FCD419D164}">
      <formula1>$AF$56:$AF$56</formula1>
    </dataValidation>
    <dataValidation type="list" allowBlank="1" showInputMessage="1" showErrorMessage="1" sqref="Q80 Q73:Q74" xr:uid="{0DEBFEF8-61D9-4427-8397-D167A65DF87C}">
      <formula1>$AK$7:$AK$9</formula1>
    </dataValidation>
    <dataValidation type="list" allowBlank="1" showInputMessage="1" showErrorMessage="1" sqref="O9:P23 O91:P94 O73:P80 O65:P69 O51:P53 O27:P47 O84:P87 O58:P61" xr:uid="{45124DCA-A621-47A5-9987-11EFAACECE96}">
      <formula1>$AK$12:$AK$13</formula1>
    </dataValidation>
    <dataValidation type="list" allowBlank="1" showInputMessage="1" showErrorMessage="1" promptTitle="Selection Required" prompt="Please indicate the project's desired pathway." sqref="G22:G23" xr:uid="{225064A3-3770-4B93-B943-DFE92AC99635}">
      <formula1>$I$22:$I$23</formula1>
    </dataValidation>
    <dataValidation type="list" allowBlank="1" showInputMessage="1" showErrorMessage="1" sqref="F22:F23" xr:uid="{19D3FC99-FC9E-4153-A54E-E3303595FA79}">
      <formula1>$I$22:$I$23</formula1>
    </dataValidation>
    <dataValidation type="list" allowBlank="1" showInputMessage="1" showErrorMessage="1" promptTitle="Selection Required" prompt="Please indicate the project's desired pathway." sqref="G45:G46" xr:uid="{89978CF4-199D-44FE-98C2-C9AC598620D5}">
      <formula1>$I$45:$I$46</formula1>
    </dataValidation>
    <dataValidation type="decimal" operator="lessThanOrEqual" allowBlank="1" showInputMessage="1" showErrorMessage="1" sqref="K98:K102" xr:uid="{06AB1054-2956-45DA-BA14-882F308464D5}">
      <formula1>10</formula1>
    </dataValidation>
    <dataValidation type="list" allowBlank="1" showInputMessage="1" showErrorMessage="1" sqref="G71" xr:uid="{9F503A01-32BB-45B8-BF82-5B580A3EB2AB}">
      <formula1>$T$65:$T$66</formula1>
    </dataValidation>
    <dataValidation type="decimal" allowBlank="1" showInputMessage="1" showErrorMessage="1" sqref="K18 K9 K20:K23 K11:K16" xr:uid="{404FBAC3-EA6B-4693-8C56-46054763578B}">
      <formula1>0</formula1>
      <formula2>J9</formula2>
    </dataValidation>
    <dataValidation type="list" allowBlank="1" showInputMessage="1" showErrorMessage="1" sqref="G55 O98:P102" xr:uid="{3284EED4-90EA-405A-BDC9-50F2F671A1F7}">
      <formula1>#REF!</formula1>
    </dataValidation>
    <dataValidation type="decimal" operator="lessThanOrEqual" allowBlank="1" showInputMessage="1" showErrorMessage="1" sqref="K27:K32 K34:K36 K103 K92:K94 K38:K47 K57:K61 K84:K87 K79:K80 K73:K77 K65:K69" xr:uid="{F732D7AF-1BC6-421C-8707-F7CE8BC13C1A}">
      <formula1>J27</formula1>
    </dataValidation>
    <dataValidation allowBlank="1" showErrorMessage="1" promptTitle="Selection Required" prompt="Please indicate the project's desired pathway." sqref="G78:G80 G51" xr:uid="{AFEFC505-74A4-4C8D-AFC7-A68F67BB00AC}"/>
  </dataValidations>
  <pageMargins left="0.70866141732283472" right="0.70866141732283472" top="0.74803149606299213" bottom="0.74803149606299213" header="0.31496062992125984" footer="0.31496062992125984"/>
  <pageSetup paperSize="9" scale="5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locked="0" defaultSize="0" autoFill="0" autoLine="0" autoPict="0">
                <anchor moveWithCells="1">
                  <from>
                    <xdr:col>4</xdr:col>
                    <xdr:colOff>69850</xdr:colOff>
                    <xdr:row>35</xdr:row>
                    <xdr:rowOff>184150</xdr:rowOff>
                  </from>
                  <to>
                    <xdr:col>5</xdr:col>
                    <xdr:colOff>12700</xdr:colOff>
                    <xdr:row>35</xdr:row>
                    <xdr:rowOff>381000</xdr:rowOff>
                  </to>
                </anchor>
              </controlPr>
            </control>
          </mc:Choice>
        </mc:AlternateContent>
        <mc:AlternateContent xmlns:mc="http://schemas.openxmlformats.org/markup-compatibility/2006">
          <mc:Choice Requires="x14">
            <control shapeId="51202" r:id="rId5" name="Check Box 2">
              <controlPr locked="0" defaultSize="0" autoFill="0" autoLine="0" autoPict="0">
                <anchor moveWithCells="1">
                  <from>
                    <xdr:col>4</xdr:col>
                    <xdr:colOff>69850</xdr:colOff>
                    <xdr:row>37</xdr:row>
                    <xdr:rowOff>184150</xdr:rowOff>
                  </from>
                  <to>
                    <xdr:col>5</xdr:col>
                    <xdr:colOff>12700</xdr:colOff>
                    <xdr:row>37</xdr:row>
                    <xdr:rowOff>381000</xdr:rowOff>
                  </to>
                </anchor>
              </controlPr>
            </control>
          </mc:Choice>
        </mc:AlternateContent>
        <mc:AlternateContent xmlns:mc="http://schemas.openxmlformats.org/markup-compatibility/2006">
          <mc:Choice Requires="x14">
            <control shapeId="51203" r:id="rId6" name="Check Box 3">
              <controlPr locked="0" defaultSize="0" autoFill="0" autoLine="0" autoPict="0">
                <anchor moveWithCells="1">
                  <from>
                    <xdr:col>4</xdr:col>
                    <xdr:colOff>69850</xdr:colOff>
                    <xdr:row>38</xdr:row>
                    <xdr:rowOff>184150</xdr:rowOff>
                  </from>
                  <to>
                    <xdr:col>5</xdr:col>
                    <xdr:colOff>6350</xdr:colOff>
                    <xdr:row>38</xdr:row>
                    <xdr:rowOff>381000</xdr:rowOff>
                  </to>
                </anchor>
              </controlPr>
            </control>
          </mc:Choice>
        </mc:AlternateContent>
        <mc:AlternateContent xmlns:mc="http://schemas.openxmlformats.org/markup-compatibility/2006">
          <mc:Choice Requires="x14">
            <control shapeId="51204" r:id="rId7" name="Check Box 4">
              <controlPr locked="0" defaultSize="0" autoFill="0" autoLine="0" autoPict="0">
                <anchor moveWithCells="1">
                  <from>
                    <xdr:col>4</xdr:col>
                    <xdr:colOff>38100</xdr:colOff>
                    <xdr:row>43</xdr:row>
                    <xdr:rowOff>146050</xdr:rowOff>
                  </from>
                  <to>
                    <xdr:col>4</xdr:col>
                    <xdr:colOff>889000</xdr:colOff>
                    <xdr:row>43</xdr:row>
                    <xdr:rowOff>342900</xdr:rowOff>
                  </to>
                </anchor>
              </controlPr>
            </control>
          </mc:Choice>
        </mc:AlternateContent>
        <mc:AlternateContent xmlns:mc="http://schemas.openxmlformats.org/markup-compatibility/2006">
          <mc:Choice Requires="x14">
            <control shapeId="51205" r:id="rId8" name="Check Box 5">
              <controlPr locked="0" defaultSize="0" autoFill="0" autoLine="0" autoPict="0">
                <anchor moveWithCells="1">
                  <from>
                    <xdr:col>4</xdr:col>
                    <xdr:colOff>69850</xdr:colOff>
                    <xdr:row>74</xdr:row>
                    <xdr:rowOff>184150</xdr:rowOff>
                  </from>
                  <to>
                    <xdr:col>5</xdr:col>
                    <xdr:colOff>12700</xdr:colOff>
                    <xdr:row>74</xdr:row>
                    <xdr:rowOff>381000</xdr:rowOff>
                  </to>
                </anchor>
              </controlPr>
            </control>
          </mc:Choice>
        </mc:AlternateContent>
        <mc:AlternateContent xmlns:mc="http://schemas.openxmlformats.org/markup-compatibility/2006">
          <mc:Choice Requires="x14">
            <control shapeId="51206" r:id="rId9" name="Check Box 6">
              <controlPr locked="0" defaultSize="0" autoFill="0" autoLine="0" autoPict="0">
                <anchor moveWithCells="1">
                  <from>
                    <xdr:col>4</xdr:col>
                    <xdr:colOff>69850</xdr:colOff>
                    <xdr:row>92</xdr:row>
                    <xdr:rowOff>184150</xdr:rowOff>
                  </from>
                  <to>
                    <xdr:col>5</xdr:col>
                    <xdr:colOff>12700</xdr:colOff>
                    <xdr:row>92</xdr:row>
                    <xdr:rowOff>381000</xdr:rowOff>
                  </to>
                </anchor>
              </controlPr>
            </control>
          </mc:Choice>
        </mc:AlternateContent>
        <mc:AlternateContent xmlns:mc="http://schemas.openxmlformats.org/markup-compatibility/2006">
          <mc:Choice Requires="x14">
            <control shapeId="51207" r:id="rId10" name="Check Box 7">
              <controlPr locked="0" defaultSize="0" autoFill="0" autoLine="0" autoPict="0">
                <anchor moveWithCells="1">
                  <from>
                    <xdr:col>4</xdr:col>
                    <xdr:colOff>69850</xdr:colOff>
                    <xdr:row>91</xdr:row>
                    <xdr:rowOff>184150</xdr:rowOff>
                  </from>
                  <to>
                    <xdr:col>5</xdr:col>
                    <xdr:colOff>12700</xdr:colOff>
                    <xdr:row>91</xdr:row>
                    <xdr:rowOff>381000</xdr:rowOff>
                  </to>
                </anchor>
              </controlPr>
            </control>
          </mc:Choice>
        </mc:AlternateContent>
        <mc:AlternateContent xmlns:mc="http://schemas.openxmlformats.org/markup-compatibility/2006">
          <mc:Choice Requires="x14">
            <control shapeId="51208" r:id="rId11" name="Check Box 8">
              <controlPr locked="0" defaultSize="0" autoFill="0" autoLine="0" autoPict="0">
                <anchor moveWithCells="1">
                  <from>
                    <xdr:col>4</xdr:col>
                    <xdr:colOff>69850</xdr:colOff>
                    <xdr:row>93</xdr:row>
                    <xdr:rowOff>184150</xdr:rowOff>
                  </from>
                  <to>
                    <xdr:col>5</xdr:col>
                    <xdr:colOff>12700</xdr:colOff>
                    <xdr:row>93</xdr:row>
                    <xdr:rowOff>381000</xdr:rowOff>
                  </to>
                </anchor>
              </controlPr>
            </control>
          </mc:Choice>
        </mc:AlternateContent>
        <mc:AlternateContent xmlns:mc="http://schemas.openxmlformats.org/markup-compatibility/2006">
          <mc:Choice Requires="x14">
            <control shapeId="51209" r:id="rId12" name="Check Box 9">
              <controlPr locked="0" defaultSize="0" autoFill="0" autoLine="0" autoPict="0">
                <anchor moveWithCells="1">
                  <from>
                    <xdr:col>4</xdr:col>
                    <xdr:colOff>69850</xdr:colOff>
                    <xdr:row>65</xdr:row>
                    <xdr:rowOff>184150</xdr:rowOff>
                  </from>
                  <to>
                    <xdr:col>5</xdr:col>
                    <xdr:colOff>12700</xdr:colOff>
                    <xdr:row>65</xdr:row>
                    <xdr:rowOff>381000</xdr:rowOff>
                  </to>
                </anchor>
              </controlPr>
            </control>
          </mc:Choice>
        </mc:AlternateContent>
        <mc:AlternateContent xmlns:mc="http://schemas.openxmlformats.org/markup-compatibility/2006">
          <mc:Choice Requires="x14">
            <control shapeId="51210" r:id="rId13" name="Check Box 10">
              <controlPr locked="0" defaultSize="0" autoFill="0" autoLine="0" autoPict="0">
                <anchor moveWithCells="1">
                  <from>
                    <xdr:col>4</xdr:col>
                    <xdr:colOff>69850</xdr:colOff>
                    <xdr:row>66</xdr:row>
                    <xdr:rowOff>184150</xdr:rowOff>
                  </from>
                  <to>
                    <xdr:col>5</xdr:col>
                    <xdr:colOff>12700</xdr:colOff>
                    <xdr:row>66</xdr:row>
                    <xdr:rowOff>381000</xdr:rowOff>
                  </to>
                </anchor>
              </controlPr>
            </control>
          </mc:Choice>
        </mc:AlternateContent>
        <mc:AlternateContent xmlns:mc="http://schemas.openxmlformats.org/markup-compatibility/2006">
          <mc:Choice Requires="x14">
            <control shapeId="51212" r:id="rId14" name="Check Box 12">
              <controlPr locked="0" defaultSize="0" autoFill="0" autoLine="0" autoPict="0">
                <anchor moveWithCells="1">
                  <from>
                    <xdr:col>4</xdr:col>
                    <xdr:colOff>69850</xdr:colOff>
                    <xdr:row>75</xdr:row>
                    <xdr:rowOff>184150</xdr:rowOff>
                  </from>
                  <to>
                    <xdr:col>5</xdr:col>
                    <xdr:colOff>12700</xdr:colOff>
                    <xdr:row>75</xdr:row>
                    <xdr:rowOff>381000</xdr:rowOff>
                  </to>
                </anchor>
              </controlPr>
            </control>
          </mc:Choice>
        </mc:AlternateContent>
        <mc:AlternateContent xmlns:mc="http://schemas.openxmlformats.org/markup-compatibility/2006">
          <mc:Choice Requires="x14">
            <control shapeId="51213" r:id="rId15" name="Check Box 13">
              <controlPr locked="0" defaultSize="0" autoFill="0" autoLine="0" autoPict="0">
                <anchor moveWithCells="1">
                  <from>
                    <xdr:col>4</xdr:col>
                    <xdr:colOff>69850</xdr:colOff>
                    <xdr:row>58</xdr:row>
                    <xdr:rowOff>184150</xdr:rowOff>
                  </from>
                  <to>
                    <xdr:col>5</xdr:col>
                    <xdr:colOff>12700</xdr:colOff>
                    <xdr:row>58</xdr:row>
                    <xdr:rowOff>381000</xdr:rowOff>
                  </to>
                </anchor>
              </controlPr>
            </control>
          </mc:Choice>
        </mc:AlternateContent>
        <mc:AlternateContent xmlns:mc="http://schemas.openxmlformats.org/markup-compatibility/2006">
          <mc:Choice Requires="x14">
            <control shapeId="51214" r:id="rId16" name="Check Box 14">
              <controlPr locked="0" defaultSize="0" autoFill="0" autoLine="0" autoPict="0">
                <anchor moveWithCells="1">
                  <from>
                    <xdr:col>4</xdr:col>
                    <xdr:colOff>69850</xdr:colOff>
                    <xdr:row>26</xdr:row>
                    <xdr:rowOff>184150</xdr:rowOff>
                  </from>
                  <to>
                    <xdr:col>5</xdr:col>
                    <xdr:colOff>12700</xdr:colOff>
                    <xdr:row>26</xdr:row>
                    <xdr:rowOff>381000</xdr:rowOff>
                  </to>
                </anchor>
              </controlPr>
            </control>
          </mc:Choice>
        </mc:AlternateContent>
        <mc:AlternateContent xmlns:mc="http://schemas.openxmlformats.org/markup-compatibility/2006">
          <mc:Choice Requires="x14">
            <control shapeId="51215" r:id="rId17" name="Check Box 15">
              <controlPr locked="0" defaultSize="0" autoFill="0" autoLine="0" autoPict="0">
                <anchor moveWithCells="1">
                  <from>
                    <xdr:col>4</xdr:col>
                    <xdr:colOff>69850</xdr:colOff>
                    <xdr:row>27</xdr:row>
                    <xdr:rowOff>184150</xdr:rowOff>
                  </from>
                  <to>
                    <xdr:col>5</xdr:col>
                    <xdr:colOff>12700</xdr:colOff>
                    <xdr:row>27</xdr:row>
                    <xdr:rowOff>381000</xdr:rowOff>
                  </to>
                </anchor>
              </controlPr>
            </control>
          </mc:Choice>
        </mc:AlternateContent>
        <mc:AlternateContent xmlns:mc="http://schemas.openxmlformats.org/markup-compatibility/2006">
          <mc:Choice Requires="x14">
            <control shapeId="51216" r:id="rId18" name="Check Box 16">
              <controlPr locked="0" defaultSize="0" autoFill="0" autoLine="0" autoPict="0">
                <anchor moveWithCells="1">
                  <from>
                    <xdr:col>4</xdr:col>
                    <xdr:colOff>69850</xdr:colOff>
                    <xdr:row>28</xdr:row>
                    <xdr:rowOff>184150</xdr:rowOff>
                  </from>
                  <to>
                    <xdr:col>5</xdr:col>
                    <xdr:colOff>12700</xdr:colOff>
                    <xdr:row>28</xdr:row>
                    <xdr:rowOff>381000</xdr:rowOff>
                  </to>
                </anchor>
              </controlPr>
            </control>
          </mc:Choice>
        </mc:AlternateContent>
        <mc:AlternateContent xmlns:mc="http://schemas.openxmlformats.org/markup-compatibility/2006">
          <mc:Choice Requires="x14">
            <control shapeId="51217" r:id="rId19" name="Check Box 17">
              <controlPr locked="0" defaultSize="0" autoFill="0" autoLine="0" autoPict="0">
                <anchor moveWithCells="1">
                  <from>
                    <xdr:col>4</xdr:col>
                    <xdr:colOff>69850</xdr:colOff>
                    <xdr:row>29</xdr:row>
                    <xdr:rowOff>184150</xdr:rowOff>
                  </from>
                  <to>
                    <xdr:col>5</xdr:col>
                    <xdr:colOff>12700</xdr:colOff>
                    <xdr:row>29</xdr:row>
                    <xdr:rowOff>381000</xdr:rowOff>
                  </to>
                </anchor>
              </controlPr>
            </control>
          </mc:Choice>
        </mc:AlternateContent>
        <mc:AlternateContent xmlns:mc="http://schemas.openxmlformats.org/markup-compatibility/2006">
          <mc:Choice Requires="x14">
            <control shapeId="51218" r:id="rId20" name="Check Box 18">
              <controlPr locked="0" defaultSize="0" autoFill="0" autoLine="0" autoPict="0">
                <anchor moveWithCells="1">
                  <from>
                    <xdr:col>4</xdr:col>
                    <xdr:colOff>69850</xdr:colOff>
                    <xdr:row>30</xdr:row>
                    <xdr:rowOff>184150</xdr:rowOff>
                  </from>
                  <to>
                    <xdr:col>5</xdr:col>
                    <xdr:colOff>12700</xdr:colOff>
                    <xdr:row>30</xdr:row>
                    <xdr:rowOff>381000</xdr:rowOff>
                  </to>
                </anchor>
              </controlPr>
            </control>
          </mc:Choice>
        </mc:AlternateContent>
        <mc:AlternateContent xmlns:mc="http://schemas.openxmlformats.org/markup-compatibility/2006">
          <mc:Choice Requires="x14">
            <control shapeId="51219" r:id="rId21" name="Check Box 19">
              <controlPr locked="0" defaultSize="0" autoFill="0" autoLine="0" autoPict="0">
                <anchor moveWithCells="1">
                  <from>
                    <xdr:col>4</xdr:col>
                    <xdr:colOff>69850</xdr:colOff>
                    <xdr:row>31</xdr:row>
                    <xdr:rowOff>184150</xdr:rowOff>
                  </from>
                  <to>
                    <xdr:col>5</xdr:col>
                    <xdr:colOff>12700</xdr:colOff>
                    <xdr:row>31</xdr:row>
                    <xdr:rowOff>381000</xdr:rowOff>
                  </to>
                </anchor>
              </controlPr>
            </control>
          </mc:Choice>
        </mc:AlternateContent>
        <mc:AlternateContent xmlns:mc="http://schemas.openxmlformats.org/markup-compatibility/2006">
          <mc:Choice Requires="x14">
            <control shapeId="51220" r:id="rId22" name="Check Box 20">
              <controlPr locked="0" defaultSize="0" autoFill="0" autoLine="0" autoPict="0">
                <anchor moveWithCells="1">
                  <from>
                    <xdr:col>4</xdr:col>
                    <xdr:colOff>69850</xdr:colOff>
                    <xdr:row>33</xdr:row>
                    <xdr:rowOff>184150</xdr:rowOff>
                  </from>
                  <to>
                    <xdr:col>5</xdr:col>
                    <xdr:colOff>12700</xdr:colOff>
                    <xdr:row>33</xdr:row>
                    <xdr:rowOff>381000</xdr:rowOff>
                  </to>
                </anchor>
              </controlPr>
            </control>
          </mc:Choice>
        </mc:AlternateContent>
        <mc:AlternateContent xmlns:mc="http://schemas.openxmlformats.org/markup-compatibility/2006">
          <mc:Choice Requires="x14">
            <control shapeId="51221" r:id="rId23" name="Check Box 21">
              <controlPr locked="0" defaultSize="0" autoFill="0" autoLine="0" autoPict="0">
                <anchor moveWithCells="1">
                  <from>
                    <xdr:col>4</xdr:col>
                    <xdr:colOff>69850</xdr:colOff>
                    <xdr:row>34</xdr:row>
                    <xdr:rowOff>184150</xdr:rowOff>
                  </from>
                  <to>
                    <xdr:col>5</xdr:col>
                    <xdr:colOff>12700</xdr:colOff>
                    <xdr:row>34</xdr:row>
                    <xdr:rowOff>381000</xdr:rowOff>
                  </to>
                </anchor>
              </controlPr>
            </control>
          </mc:Choice>
        </mc:AlternateContent>
        <mc:AlternateContent xmlns:mc="http://schemas.openxmlformats.org/markup-compatibility/2006">
          <mc:Choice Requires="x14">
            <control shapeId="51222" r:id="rId24" name="Check Box 22">
              <controlPr locked="0" defaultSize="0" autoFill="0" autoLine="0" autoPict="0">
                <anchor moveWithCells="1">
                  <from>
                    <xdr:col>4</xdr:col>
                    <xdr:colOff>69850</xdr:colOff>
                    <xdr:row>39</xdr:row>
                    <xdr:rowOff>184150</xdr:rowOff>
                  </from>
                  <to>
                    <xdr:col>5</xdr:col>
                    <xdr:colOff>12700</xdr:colOff>
                    <xdr:row>39</xdr:row>
                    <xdr:rowOff>381000</xdr:rowOff>
                  </to>
                </anchor>
              </controlPr>
            </control>
          </mc:Choice>
        </mc:AlternateContent>
        <mc:AlternateContent xmlns:mc="http://schemas.openxmlformats.org/markup-compatibility/2006">
          <mc:Choice Requires="x14">
            <control shapeId="51223" r:id="rId25" name="Check Box 23">
              <controlPr locked="0" defaultSize="0" autoFill="0" autoLine="0" autoPict="0">
                <anchor moveWithCells="1">
                  <from>
                    <xdr:col>4</xdr:col>
                    <xdr:colOff>69850</xdr:colOff>
                    <xdr:row>40</xdr:row>
                    <xdr:rowOff>184150</xdr:rowOff>
                  </from>
                  <to>
                    <xdr:col>5</xdr:col>
                    <xdr:colOff>12700</xdr:colOff>
                    <xdr:row>40</xdr:row>
                    <xdr:rowOff>381000</xdr:rowOff>
                  </to>
                </anchor>
              </controlPr>
            </control>
          </mc:Choice>
        </mc:AlternateContent>
        <mc:AlternateContent xmlns:mc="http://schemas.openxmlformats.org/markup-compatibility/2006">
          <mc:Choice Requires="x14">
            <control shapeId="51224" r:id="rId26" name="Check Box 24">
              <controlPr locked="0" defaultSize="0" autoFill="0" autoLine="0" autoPict="0">
                <anchor moveWithCells="1">
                  <from>
                    <xdr:col>4</xdr:col>
                    <xdr:colOff>69850</xdr:colOff>
                    <xdr:row>41</xdr:row>
                    <xdr:rowOff>184150</xdr:rowOff>
                  </from>
                  <to>
                    <xdr:col>5</xdr:col>
                    <xdr:colOff>12700</xdr:colOff>
                    <xdr:row>41</xdr:row>
                    <xdr:rowOff>381000</xdr:rowOff>
                  </to>
                </anchor>
              </controlPr>
            </control>
          </mc:Choice>
        </mc:AlternateContent>
        <mc:AlternateContent xmlns:mc="http://schemas.openxmlformats.org/markup-compatibility/2006">
          <mc:Choice Requires="x14">
            <control shapeId="51225" r:id="rId27" name="Check Box 25">
              <controlPr locked="0" defaultSize="0" autoFill="0" autoLine="0" autoPict="0">
                <anchor moveWithCells="1">
                  <from>
                    <xdr:col>4</xdr:col>
                    <xdr:colOff>38100</xdr:colOff>
                    <xdr:row>53</xdr:row>
                    <xdr:rowOff>0</xdr:rowOff>
                  </from>
                  <to>
                    <xdr:col>4</xdr:col>
                    <xdr:colOff>889000</xdr:colOff>
                    <xdr:row>53</xdr:row>
                    <xdr:rowOff>215900</xdr:rowOff>
                  </to>
                </anchor>
              </controlPr>
            </control>
          </mc:Choice>
        </mc:AlternateContent>
        <mc:AlternateContent xmlns:mc="http://schemas.openxmlformats.org/markup-compatibility/2006">
          <mc:Choice Requires="x14">
            <control shapeId="51226" r:id="rId28" name="Check Box 26">
              <controlPr locked="0" defaultSize="0" autoFill="0" autoLine="0" autoPict="0">
                <anchor moveWithCells="1">
                  <from>
                    <xdr:col>4</xdr:col>
                    <xdr:colOff>38100</xdr:colOff>
                    <xdr:row>53</xdr:row>
                    <xdr:rowOff>0</xdr:rowOff>
                  </from>
                  <to>
                    <xdr:col>4</xdr:col>
                    <xdr:colOff>889000</xdr:colOff>
                    <xdr:row>53</xdr:row>
                    <xdr:rowOff>215900</xdr:rowOff>
                  </to>
                </anchor>
              </controlPr>
            </control>
          </mc:Choice>
        </mc:AlternateContent>
        <mc:AlternateContent xmlns:mc="http://schemas.openxmlformats.org/markup-compatibility/2006">
          <mc:Choice Requires="x14">
            <control shapeId="51227" r:id="rId29" name="Check Box 27">
              <controlPr locked="0" defaultSize="0" autoFill="0" autoLine="0" autoPict="0">
                <anchor moveWithCells="1">
                  <from>
                    <xdr:col>4</xdr:col>
                    <xdr:colOff>38100</xdr:colOff>
                    <xdr:row>53</xdr:row>
                    <xdr:rowOff>0</xdr:rowOff>
                  </from>
                  <to>
                    <xdr:col>4</xdr:col>
                    <xdr:colOff>889000</xdr:colOff>
                    <xdr:row>53</xdr:row>
                    <xdr:rowOff>215900</xdr:rowOff>
                  </to>
                </anchor>
              </controlPr>
            </control>
          </mc:Choice>
        </mc:AlternateContent>
        <mc:AlternateContent xmlns:mc="http://schemas.openxmlformats.org/markup-compatibility/2006">
          <mc:Choice Requires="x14">
            <control shapeId="51228" r:id="rId30" name="Check Box 28">
              <controlPr locked="0" defaultSize="0" autoFill="0" autoLine="0" autoPict="0">
                <anchor moveWithCells="1">
                  <from>
                    <xdr:col>4</xdr:col>
                    <xdr:colOff>38100</xdr:colOff>
                    <xdr:row>53</xdr:row>
                    <xdr:rowOff>0</xdr:rowOff>
                  </from>
                  <to>
                    <xdr:col>4</xdr:col>
                    <xdr:colOff>889000</xdr:colOff>
                    <xdr:row>53</xdr:row>
                    <xdr:rowOff>215900</xdr:rowOff>
                  </to>
                </anchor>
              </controlPr>
            </control>
          </mc:Choice>
        </mc:AlternateContent>
        <mc:AlternateContent xmlns:mc="http://schemas.openxmlformats.org/markup-compatibility/2006">
          <mc:Choice Requires="x14">
            <control shapeId="51229" r:id="rId31" name="Check Box 29">
              <controlPr locked="0" defaultSize="0" autoFill="0" autoLine="0" autoPict="0">
                <anchor moveWithCells="1">
                  <from>
                    <xdr:col>4</xdr:col>
                    <xdr:colOff>38100</xdr:colOff>
                    <xdr:row>53</xdr:row>
                    <xdr:rowOff>0</xdr:rowOff>
                  </from>
                  <to>
                    <xdr:col>4</xdr:col>
                    <xdr:colOff>889000</xdr:colOff>
                    <xdr:row>53</xdr:row>
                    <xdr:rowOff>215900</xdr:rowOff>
                  </to>
                </anchor>
              </controlPr>
            </control>
          </mc:Choice>
        </mc:AlternateContent>
        <mc:AlternateContent xmlns:mc="http://schemas.openxmlformats.org/markup-compatibility/2006">
          <mc:Choice Requires="x14">
            <control shapeId="51230" r:id="rId32" name="Check Box 30">
              <controlPr locked="0" defaultSize="0" autoFill="0" autoLine="0" autoPict="0">
                <anchor moveWithCells="1">
                  <from>
                    <xdr:col>4</xdr:col>
                    <xdr:colOff>38100</xdr:colOff>
                    <xdr:row>42</xdr:row>
                    <xdr:rowOff>146050</xdr:rowOff>
                  </from>
                  <to>
                    <xdr:col>4</xdr:col>
                    <xdr:colOff>889000</xdr:colOff>
                    <xdr:row>42</xdr:row>
                    <xdr:rowOff>342900</xdr:rowOff>
                  </to>
                </anchor>
              </controlPr>
            </control>
          </mc:Choice>
        </mc:AlternateContent>
        <mc:AlternateContent xmlns:mc="http://schemas.openxmlformats.org/markup-compatibility/2006">
          <mc:Choice Requires="x14">
            <control shapeId="51237" r:id="rId33" name="Check Box 37">
              <controlPr locked="0" defaultSize="0" autoFill="0" autoLine="0" autoPict="0">
                <anchor moveWithCells="1">
                  <from>
                    <xdr:col>4</xdr:col>
                    <xdr:colOff>69850</xdr:colOff>
                    <xdr:row>67</xdr:row>
                    <xdr:rowOff>184150</xdr:rowOff>
                  </from>
                  <to>
                    <xdr:col>5</xdr:col>
                    <xdr:colOff>12700</xdr:colOff>
                    <xdr:row>67</xdr:row>
                    <xdr:rowOff>381000</xdr:rowOff>
                  </to>
                </anchor>
              </controlPr>
            </control>
          </mc:Choice>
        </mc:AlternateContent>
        <mc:AlternateContent xmlns:mc="http://schemas.openxmlformats.org/markup-compatibility/2006">
          <mc:Choice Requires="x14">
            <control shapeId="51238" r:id="rId34" name="Check Box 38">
              <controlPr locked="0" defaultSize="0" autoFill="0" autoLine="0" autoPict="0">
                <anchor moveWithCells="1">
                  <from>
                    <xdr:col>4</xdr:col>
                    <xdr:colOff>38100</xdr:colOff>
                    <xdr:row>51</xdr:row>
                    <xdr:rowOff>146050</xdr:rowOff>
                  </from>
                  <to>
                    <xdr:col>4</xdr:col>
                    <xdr:colOff>876300</xdr:colOff>
                    <xdr:row>51</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68B0-5906-4ABD-B6EC-AA4065D337D5}">
  <sheetPr>
    <pageSetUpPr fitToPage="1"/>
  </sheetPr>
  <dimension ref="A1:AL219"/>
  <sheetViews>
    <sheetView tabSelected="1" topLeftCell="E1" zoomScale="70" zoomScaleNormal="70" workbookViewId="0">
      <selection activeCell="H10" sqref="H10"/>
    </sheetView>
  </sheetViews>
  <sheetFormatPr defaultColWidth="12" defaultRowHeight="14"/>
  <cols>
    <col min="1" max="1" width="6" style="138" hidden="1" customWidth="1"/>
    <col min="2" max="2" width="12.75" style="71" hidden="1" customWidth="1"/>
    <col min="3" max="3" width="19.6640625" style="71" hidden="1" customWidth="1"/>
    <col min="4" max="4" width="19.1640625" style="71" hidden="1" customWidth="1"/>
    <col min="5" max="5" width="12" style="71"/>
    <col min="6" max="6" width="20.9140625" style="19" customWidth="1"/>
    <col min="7" max="7" width="41.58203125" style="19" customWidth="1"/>
    <col min="8" max="8" width="12" style="75"/>
    <col min="9" max="9" width="38.9140625" style="19" customWidth="1"/>
    <col min="10" max="10" width="16.75" style="75" customWidth="1"/>
    <col min="11" max="11" width="19.25" style="75" customWidth="1"/>
    <col min="12" max="12" width="12" style="77"/>
    <col min="13" max="13" width="24.6640625" style="75" customWidth="1"/>
    <col min="14" max="14" width="12.25" style="75" customWidth="1"/>
    <col min="15" max="15" width="0" style="75" hidden="1" customWidth="1"/>
    <col min="16" max="16" width="18.6640625" style="75" hidden="1" customWidth="1"/>
    <col min="17" max="17" width="12" style="75"/>
    <col min="18" max="18" width="12" style="77"/>
    <col min="19" max="19" width="59.58203125" style="19" customWidth="1"/>
    <col min="20" max="20" width="12" style="77"/>
    <col min="21" max="34" width="0" style="77" hidden="1" customWidth="1"/>
    <col min="35" max="35" width="12" style="77"/>
    <col min="36" max="39" width="0" style="77" hidden="1" customWidth="1"/>
    <col min="40" max="16384" width="12" style="77"/>
  </cols>
  <sheetData>
    <row r="1" spans="1:38" ht="48" customHeight="1">
      <c r="E1" s="229"/>
      <c r="F1" s="230"/>
      <c r="G1" s="230"/>
      <c r="H1" s="259"/>
      <c r="I1" s="230"/>
      <c r="J1" s="259"/>
      <c r="K1" s="259"/>
      <c r="L1" s="232"/>
      <c r="M1" s="259"/>
      <c r="N1" s="259"/>
      <c r="O1" s="259"/>
      <c r="P1" s="259"/>
      <c r="Q1" s="259"/>
      <c r="R1" s="232"/>
      <c r="S1" s="230"/>
      <c r="V1" s="277" t="s">
        <v>267</v>
      </c>
      <c r="W1" s="278"/>
      <c r="X1" s="278"/>
      <c r="Y1" s="278"/>
      <c r="Z1" s="277" t="s">
        <v>271</v>
      </c>
      <c r="AA1" s="278"/>
      <c r="AB1" s="278"/>
      <c r="AC1" s="278"/>
      <c r="AD1" s="259"/>
    </row>
    <row r="2" spans="1:38" ht="70.25" customHeight="1">
      <c r="F2" s="303" t="s">
        <v>55</v>
      </c>
      <c r="G2" s="304"/>
      <c r="H2" s="304"/>
      <c r="I2" s="304"/>
      <c r="J2" s="73"/>
      <c r="K2" s="73"/>
      <c r="L2" s="74"/>
      <c r="O2" s="75" t="s">
        <v>13</v>
      </c>
      <c r="P2" s="75" t="s">
        <v>13</v>
      </c>
      <c r="Q2" s="73"/>
      <c r="R2" s="76"/>
      <c r="T2" s="76"/>
      <c r="V2" s="291" t="s">
        <v>266</v>
      </c>
      <c r="W2" s="292"/>
      <c r="X2" s="292"/>
      <c r="Y2" s="293"/>
      <c r="Z2" s="288" t="s">
        <v>272</v>
      </c>
      <c r="AA2" s="289"/>
      <c r="AB2" s="289"/>
      <c r="AC2" s="290"/>
      <c r="AD2" s="240" t="s">
        <v>273</v>
      </c>
    </row>
    <row r="3" spans="1:38" ht="43.5" customHeight="1">
      <c r="A3" s="226"/>
      <c r="B3" s="226" t="s">
        <v>253</v>
      </c>
      <c r="C3" s="225" t="s">
        <v>254</v>
      </c>
      <c r="D3" s="225" t="s">
        <v>255</v>
      </c>
      <c r="F3" s="46"/>
      <c r="G3" s="47"/>
      <c r="H3" s="47"/>
      <c r="I3" s="47"/>
      <c r="J3" s="43"/>
      <c r="K3" s="73"/>
      <c r="L3" s="74"/>
      <c r="Q3" s="73"/>
      <c r="R3" s="76"/>
      <c r="T3" s="76"/>
      <c r="V3" s="300" t="s">
        <v>244</v>
      </c>
      <c r="W3" s="301"/>
      <c r="X3" s="301"/>
      <c r="Y3" s="302"/>
      <c r="Z3" s="279" t="s">
        <v>268</v>
      </c>
      <c r="AA3" s="280"/>
      <c r="AB3" s="280"/>
      <c r="AC3" s="281"/>
      <c r="AD3" s="241"/>
    </row>
    <row r="4" spans="1:38" ht="45" customHeight="1">
      <c r="F4" s="33" t="s">
        <v>56</v>
      </c>
      <c r="G4" s="305"/>
      <c r="H4" s="306"/>
      <c r="I4" s="78"/>
      <c r="J4" s="79" t="s">
        <v>57</v>
      </c>
      <c r="K4" s="79" t="s">
        <v>58</v>
      </c>
      <c r="M4" s="79" t="s">
        <v>59</v>
      </c>
      <c r="N4" s="79" t="s">
        <v>60</v>
      </c>
      <c r="O4" s="70"/>
      <c r="P4" s="70"/>
      <c r="Q4" s="81"/>
      <c r="R4" s="82"/>
      <c r="T4" s="83"/>
      <c r="V4" s="297" t="s">
        <v>245</v>
      </c>
      <c r="W4" s="298"/>
      <c r="X4" s="298"/>
      <c r="Y4" s="299"/>
      <c r="Z4" s="282" t="s">
        <v>269</v>
      </c>
      <c r="AA4" s="283"/>
      <c r="AB4" s="283"/>
      <c r="AC4" s="284"/>
      <c r="AD4" s="242"/>
    </row>
    <row r="5" spans="1:38" ht="85.5" customHeight="1">
      <c r="F5" s="34" t="s">
        <v>61</v>
      </c>
      <c r="G5" s="307" t="str">
        <f>IF(K5&gt;=75,"6 Stars - World Excellence",IF(K5&gt;=60,"5 Star - NZ Excellence",IF(K5&gt;=45,"4 Star - Best Practice","")))</f>
        <v/>
      </c>
      <c r="H5" s="308"/>
      <c r="I5" s="84"/>
      <c r="J5" s="40">
        <f>J106</f>
        <v>100</v>
      </c>
      <c r="K5" s="64">
        <f>K109</f>
        <v>0</v>
      </c>
      <c r="M5" s="64">
        <f>M106</f>
        <v>0</v>
      </c>
      <c r="N5" s="64">
        <f>N106</f>
        <v>0</v>
      </c>
      <c r="O5" s="43"/>
      <c r="P5" s="121" t="str">
        <f>R127</f>
        <v>Assessment Complete</v>
      </c>
      <c r="R5" s="122"/>
      <c r="S5" s="12"/>
      <c r="T5" s="83"/>
      <c r="V5" s="294" t="s">
        <v>246</v>
      </c>
      <c r="W5" s="295"/>
      <c r="X5" s="295"/>
      <c r="Y5" s="296"/>
      <c r="Z5" s="285" t="s">
        <v>270</v>
      </c>
      <c r="AA5" s="286"/>
      <c r="AB5" s="286"/>
      <c r="AC5" s="287"/>
      <c r="AD5" s="243"/>
    </row>
    <row r="6" spans="1:38" ht="17.149999999999999" customHeight="1">
      <c r="G6" s="85"/>
      <c r="H6" s="73"/>
      <c r="I6" s="85"/>
      <c r="J6" s="73"/>
      <c r="K6" s="73"/>
      <c r="L6" s="80"/>
      <c r="M6" s="73"/>
      <c r="N6" s="73"/>
      <c r="O6" s="73"/>
      <c r="P6" s="73"/>
      <c r="Q6" s="73"/>
      <c r="R6" s="76"/>
      <c r="S6" s="13"/>
      <c r="T6" s="76"/>
    </row>
    <row r="7" spans="1:38" ht="45" customHeight="1">
      <c r="E7" s="108" t="s">
        <v>62</v>
      </c>
      <c r="F7" s="86" t="s">
        <v>63</v>
      </c>
      <c r="G7" s="86" t="s">
        <v>64</v>
      </c>
      <c r="H7" s="79" t="s">
        <v>65</v>
      </c>
      <c r="I7" s="86" t="s">
        <v>66</v>
      </c>
      <c r="J7" s="79" t="s">
        <v>67</v>
      </c>
      <c r="K7" s="79" t="s">
        <v>68</v>
      </c>
      <c r="L7" s="87"/>
      <c r="M7" s="79" t="s">
        <v>69</v>
      </c>
      <c r="N7" s="79" t="s">
        <v>70</v>
      </c>
      <c r="O7" s="79" t="s">
        <v>71</v>
      </c>
      <c r="P7" s="79" t="s">
        <v>72</v>
      </c>
      <c r="Q7" s="79" t="s">
        <v>73</v>
      </c>
      <c r="R7" s="19"/>
      <c r="S7" s="79" t="s">
        <v>74</v>
      </c>
      <c r="T7" s="76"/>
      <c r="V7" s="175" t="s">
        <v>260</v>
      </c>
      <c r="W7" s="233" t="s">
        <v>261</v>
      </c>
      <c r="X7" s="233" t="s">
        <v>262</v>
      </c>
      <c r="Y7" s="233" t="s">
        <v>263</v>
      </c>
      <c r="Z7" s="175" t="s">
        <v>265</v>
      </c>
      <c r="AA7" s="233" t="s">
        <v>261</v>
      </c>
      <c r="AB7" s="233" t="s">
        <v>262</v>
      </c>
      <c r="AC7" s="233" t="s">
        <v>263</v>
      </c>
      <c r="AD7" s="233"/>
      <c r="AK7" s="65"/>
    </row>
    <row r="8" spans="1:38" ht="45" customHeight="1">
      <c r="E8" s="45"/>
      <c r="F8" s="309" t="s">
        <v>76</v>
      </c>
      <c r="G8" s="309"/>
      <c r="H8" s="309"/>
      <c r="I8" s="309"/>
      <c r="J8" s="45">
        <f>SUM(J9:J23)</f>
        <v>13</v>
      </c>
      <c r="K8" s="45"/>
      <c r="L8" s="87"/>
      <c r="M8" s="45"/>
      <c r="N8" s="45"/>
      <c r="O8" s="45"/>
      <c r="P8" s="45"/>
      <c r="Q8" s="45"/>
      <c r="R8" s="19"/>
      <c r="S8" s="45"/>
      <c r="T8" s="76"/>
      <c r="V8" s="175"/>
      <c r="W8" s="233"/>
      <c r="X8" s="234" t="s">
        <v>274</v>
      </c>
      <c r="Y8" s="234" t="s">
        <v>264</v>
      </c>
      <c r="Z8" s="223"/>
      <c r="AA8" s="233"/>
      <c r="AB8" s="234" t="s">
        <v>274</v>
      </c>
      <c r="AC8" s="234" t="s">
        <v>264</v>
      </c>
      <c r="AD8" s="234"/>
      <c r="AK8" s="65"/>
    </row>
    <row r="9" spans="1:38" ht="45" customHeight="1">
      <c r="E9" s="155"/>
      <c r="F9" s="250" t="s">
        <v>77</v>
      </c>
      <c r="G9" s="258" t="s">
        <v>78</v>
      </c>
      <c r="H9" s="158">
        <v>1</v>
      </c>
      <c r="I9" s="258" t="s">
        <v>79</v>
      </c>
      <c r="J9" s="159">
        <v>1</v>
      </c>
      <c r="K9" s="49"/>
      <c r="L9" s="88"/>
      <c r="M9" s="89" t="str">
        <f t="shared" ref="M9:M23" si="0">IF(OR(Q9=$AK$9,Q9=$AK$10),K9,"")</f>
        <v/>
      </c>
      <c r="N9" s="89" t="str">
        <f>IF(Q9=$AK$11,K9,"")</f>
        <v/>
      </c>
      <c r="O9" s="89"/>
      <c r="P9" s="89"/>
      <c r="Q9" s="182"/>
      <c r="R9" s="145"/>
      <c r="S9" s="220"/>
      <c r="T9" s="76"/>
      <c r="V9" s="185"/>
      <c r="W9" s="235"/>
      <c r="X9" s="235"/>
      <c r="Y9" s="235"/>
      <c r="Z9" s="185"/>
      <c r="AA9" s="235"/>
      <c r="AB9" s="235"/>
      <c r="AC9" s="235"/>
      <c r="AD9" s="238"/>
      <c r="AK9" s="65" t="s">
        <v>256</v>
      </c>
      <c r="AL9" s="77" t="s">
        <v>75</v>
      </c>
    </row>
    <row r="10" spans="1:38" ht="184.5" customHeight="1">
      <c r="E10" s="155"/>
      <c r="F10" s="310" t="s">
        <v>80</v>
      </c>
      <c r="G10" s="312" t="s">
        <v>81</v>
      </c>
      <c r="H10" s="161">
        <v>2.1</v>
      </c>
      <c r="I10" s="252" t="s">
        <v>247</v>
      </c>
      <c r="J10" s="162">
        <v>2</v>
      </c>
      <c r="K10" s="50"/>
      <c r="L10" s="88"/>
      <c r="M10" s="89" t="str">
        <f t="shared" si="0"/>
        <v/>
      </c>
      <c r="N10" s="89" t="str">
        <f t="shared" ref="N10:N23" si="1">IF(Q10=$AK$11,K10,"")</f>
        <v/>
      </c>
      <c r="O10" s="89"/>
      <c r="P10" s="89"/>
      <c r="Q10" s="182"/>
      <c r="R10" s="145"/>
      <c r="S10" s="221"/>
      <c r="T10" s="76"/>
      <c r="V10" s="185"/>
      <c r="W10" s="235"/>
      <c r="X10" s="235"/>
      <c r="Y10" s="235"/>
      <c r="Z10" s="185"/>
      <c r="AA10" s="235"/>
      <c r="AB10" s="235"/>
      <c r="AC10" s="235"/>
      <c r="AD10" s="238"/>
      <c r="AK10" s="65" t="s">
        <v>257</v>
      </c>
      <c r="AL10" s="77" t="s">
        <v>259</v>
      </c>
    </row>
    <row r="11" spans="1:38" ht="45" customHeight="1">
      <c r="E11" s="155"/>
      <c r="F11" s="311"/>
      <c r="G11" s="313"/>
      <c r="H11" s="163">
        <v>2.2000000000000002</v>
      </c>
      <c r="I11" s="164" t="s">
        <v>83</v>
      </c>
      <c r="J11" s="165">
        <v>1</v>
      </c>
      <c r="K11" s="51"/>
      <c r="L11" s="88" t="str">
        <f>IF(AND(K11&gt;0,$K$10&lt;&gt;J10),"!","")</f>
        <v/>
      </c>
      <c r="M11" s="89" t="str">
        <f t="shared" si="0"/>
        <v/>
      </c>
      <c r="N11" s="89" t="str">
        <f t="shared" si="1"/>
        <v/>
      </c>
      <c r="O11" s="89"/>
      <c r="P11" s="89"/>
      <c r="Q11" s="182"/>
      <c r="R11" s="145"/>
      <c r="S11" s="221"/>
      <c r="T11" s="76"/>
      <c r="V11" s="185"/>
      <c r="W11" s="235"/>
      <c r="X11" s="235"/>
      <c r="Y11" s="235"/>
      <c r="Z11" s="185"/>
      <c r="AA11" s="235"/>
      <c r="AB11" s="235"/>
      <c r="AC11" s="235"/>
      <c r="AD11" s="238"/>
      <c r="AK11" s="65" t="s">
        <v>258</v>
      </c>
    </row>
    <row r="12" spans="1:38" ht="45" customHeight="1">
      <c r="E12" s="155"/>
      <c r="F12" s="311"/>
      <c r="G12" s="313"/>
      <c r="H12" s="163">
        <v>2.2999999999999998</v>
      </c>
      <c r="I12" s="164" t="s">
        <v>86</v>
      </c>
      <c r="J12" s="165">
        <v>1</v>
      </c>
      <c r="K12" s="51"/>
      <c r="L12" s="88" t="str">
        <f>IF(AND(K12&gt;0,$K$10&lt;&gt;J10),"!","")</f>
        <v/>
      </c>
      <c r="M12" s="89" t="str">
        <f t="shared" si="0"/>
        <v/>
      </c>
      <c r="N12" s="89" t="str">
        <f t="shared" si="1"/>
        <v/>
      </c>
      <c r="O12" s="89"/>
      <c r="P12" s="89"/>
      <c r="Q12" s="182"/>
      <c r="R12" s="145"/>
      <c r="S12" s="221"/>
      <c r="T12" s="76"/>
      <c r="V12" s="185"/>
      <c r="W12" s="235"/>
      <c r="X12" s="235"/>
      <c r="Y12" s="235"/>
      <c r="Z12" s="185"/>
      <c r="AA12" s="235"/>
      <c r="AB12" s="235"/>
      <c r="AC12" s="235"/>
      <c r="AD12" s="238"/>
    </row>
    <row r="13" spans="1:38" ht="78" customHeight="1">
      <c r="E13" s="155"/>
      <c r="F13" s="166" t="s">
        <v>88</v>
      </c>
      <c r="G13" s="167" t="s">
        <v>89</v>
      </c>
      <c r="H13" s="168">
        <v>3</v>
      </c>
      <c r="I13" s="258" t="s">
        <v>90</v>
      </c>
      <c r="J13" s="159">
        <v>1</v>
      </c>
      <c r="K13" s="51"/>
      <c r="L13" s="88"/>
      <c r="M13" s="89" t="str">
        <f t="shared" si="0"/>
        <v/>
      </c>
      <c r="N13" s="89" t="str">
        <f t="shared" si="1"/>
        <v/>
      </c>
      <c r="O13" s="89"/>
      <c r="P13" s="89"/>
      <c r="Q13" s="182"/>
      <c r="R13" s="145"/>
      <c r="S13" s="221"/>
      <c r="T13" s="76"/>
      <c r="V13" s="185"/>
      <c r="W13" s="235"/>
      <c r="X13" s="235"/>
      <c r="Y13" s="235"/>
      <c r="Z13" s="185"/>
      <c r="AA13" s="235"/>
      <c r="AB13" s="235"/>
      <c r="AC13" s="235"/>
      <c r="AD13" s="238"/>
    </row>
    <row r="14" spans="1:38" ht="45" customHeight="1">
      <c r="E14" s="155"/>
      <c r="F14" s="314" t="s">
        <v>92</v>
      </c>
      <c r="G14" s="317" t="s">
        <v>93</v>
      </c>
      <c r="H14" s="169">
        <v>4.0999999999999996</v>
      </c>
      <c r="I14" s="258" t="s">
        <v>94</v>
      </c>
      <c r="J14" s="159">
        <v>1</v>
      </c>
      <c r="K14" s="51"/>
      <c r="L14" s="88"/>
      <c r="M14" s="89" t="str">
        <f t="shared" si="0"/>
        <v/>
      </c>
      <c r="N14" s="89" t="str">
        <f t="shared" si="1"/>
        <v/>
      </c>
      <c r="O14" s="89"/>
      <c r="P14" s="89"/>
      <c r="Q14" s="182"/>
      <c r="R14" s="145"/>
      <c r="S14" s="221"/>
      <c r="T14" s="76"/>
      <c r="V14" s="185"/>
      <c r="W14" s="235"/>
      <c r="X14" s="235"/>
      <c r="Y14" s="235"/>
      <c r="Z14" s="185"/>
      <c r="AA14" s="235"/>
      <c r="AB14" s="235"/>
      <c r="AC14" s="235"/>
      <c r="AD14" s="238"/>
    </row>
    <row r="15" spans="1:38" ht="45" customHeight="1">
      <c r="E15" s="155"/>
      <c r="F15" s="315"/>
      <c r="G15" s="318"/>
      <c r="H15" s="169">
        <v>4.2</v>
      </c>
      <c r="I15" s="258" t="s">
        <v>95</v>
      </c>
      <c r="J15" s="159">
        <v>1</v>
      </c>
      <c r="K15" s="51"/>
      <c r="L15" s="88"/>
      <c r="M15" s="89" t="str">
        <f t="shared" si="0"/>
        <v/>
      </c>
      <c r="N15" s="89" t="str">
        <f t="shared" si="1"/>
        <v/>
      </c>
      <c r="O15" s="89"/>
      <c r="P15" s="89"/>
      <c r="Q15" s="182"/>
      <c r="R15" s="145"/>
      <c r="S15" s="221"/>
      <c r="T15" s="76"/>
      <c r="V15" s="185"/>
      <c r="W15" s="235"/>
      <c r="X15" s="235"/>
      <c r="Y15" s="235"/>
      <c r="Z15" s="185"/>
      <c r="AA15" s="235"/>
      <c r="AB15" s="235"/>
      <c r="AC15" s="235"/>
      <c r="AD15" s="238"/>
    </row>
    <row r="16" spans="1:38" ht="45" customHeight="1">
      <c r="E16" s="155"/>
      <c r="F16" s="316"/>
      <c r="G16" s="319"/>
      <c r="H16" s="169">
        <v>4.3</v>
      </c>
      <c r="I16" s="258" t="s">
        <v>96</v>
      </c>
      <c r="J16" s="159">
        <v>1</v>
      </c>
      <c r="K16" s="51"/>
      <c r="L16" s="88"/>
      <c r="M16" s="89" t="str">
        <f t="shared" si="0"/>
        <v/>
      </c>
      <c r="N16" s="89" t="str">
        <f>IF(Q16=$AK$11,K16,"")</f>
        <v/>
      </c>
      <c r="O16" s="89"/>
      <c r="P16" s="89"/>
      <c r="Q16" s="182"/>
      <c r="R16" s="145"/>
      <c r="S16" s="221"/>
      <c r="T16" s="76"/>
      <c r="V16" s="185"/>
      <c r="W16" s="235"/>
      <c r="X16" s="235"/>
      <c r="Y16" s="235"/>
      <c r="Z16" s="185"/>
      <c r="AA16" s="235"/>
      <c r="AB16" s="235"/>
      <c r="AC16" s="235"/>
      <c r="AD16" s="238"/>
    </row>
    <row r="17" spans="1:30" ht="45" customHeight="1">
      <c r="E17" s="155"/>
      <c r="F17" s="311" t="s">
        <v>97</v>
      </c>
      <c r="G17" s="313" t="s">
        <v>98</v>
      </c>
      <c r="H17" s="169">
        <v>5.0999999999999996</v>
      </c>
      <c r="I17" s="258" t="s">
        <v>99</v>
      </c>
      <c r="J17" s="170" t="s">
        <v>82</v>
      </c>
      <c r="K17" s="50"/>
      <c r="L17" s="88"/>
      <c r="M17" s="89" t="str">
        <f t="shared" si="0"/>
        <v/>
      </c>
      <c r="N17" s="89" t="str">
        <f t="shared" si="1"/>
        <v/>
      </c>
      <c r="O17" s="89"/>
      <c r="P17" s="89"/>
      <c r="Q17" s="182"/>
      <c r="R17" s="145"/>
      <c r="S17" s="221"/>
      <c r="T17" s="76"/>
      <c r="V17" s="185"/>
      <c r="W17" s="235"/>
      <c r="X17" s="235"/>
      <c r="Y17" s="235"/>
      <c r="Z17" s="185"/>
      <c r="AA17" s="235"/>
      <c r="AB17" s="235"/>
      <c r="AC17" s="235"/>
      <c r="AD17" s="238"/>
    </row>
    <row r="18" spans="1:30" ht="45" customHeight="1">
      <c r="E18" s="155"/>
      <c r="F18" s="311"/>
      <c r="G18" s="313"/>
      <c r="H18" s="169">
        <v>5.2</v>
      </c>
      <c r="I18" s="258" t="s">
        <v>100</v>
      </c>
      <c r="J18" s="159">
        <v>1</v>
      </c>
      <c r="K18" s="51"/>
      <c r="L18" s="88" t="str">
        <f>IF(AND(K18&gt;0,$K$17&lt;&gt;$AL$9),"!","")</f>
        <v/>
      </c>
      <c r="M18" s="89" t="str">
        <f t="shared" si="0"/>
        <v/>
      </c>
      <c r="N18" s="89" t="str">
        <f t="shared" si="1"/>
        <v/>
      </c>
      <c r="O18" s="89"/>
      <c r="P18" s="89"/>
      <c r="Q18" s="182"/>
      <c r="R18" s="145"/>
      <c r="S18" s="221"/>
      <c r="T18" s="76"/>
      <c r="V18" s="185"/>
      <c r="W18" s="235"/>
      <c r="X18" s="235"/>
      <c r="Y18" s="235"/>
      <c r="Z18" s="185"/>
      <c r="AA18" s="235"/>
      <c r="AB18" s="235"/>
      <c r="AC18" s="235"/>
      <c r="AD18" s="238"/>
    </row>
    <row r="19" spans="1:30" ht="45" customHeight="1">
      <c r="E19" s="155"/>
      <c r="F19" s="314" t="s">
        <v>101</v>
      </c>
      <c r="G19" s="317" t="s">
        <v>102</v>
      </c>
      <c r="H19" s="169">
        <v>6.1</v>
      </c>
      <c r="I19" s="258" t="s">
        <v>103</v>
      </c>
      <c r="J19" s="170" t="s">
        <v>82</v>
      </c>
      <c r="K19" s="50"/>
      <c r="L19" s="88"/>
      <c r="M19" s="89" t="str">
        <f t="shared" si="0"/>
        <v/>
      </c>
      <c r="N19" s="89" t="str">
        <f t="shared" si="1"/>
        <v/>
      </c>
      <c r="O19" s="89"/>
      <c r="P19" s="89"/>
      <c r="Q19" s="182"/>
      <c r="R19" s="145"/>
      <c r="S19" s="221"/>
      <c r="T19" s="76"/>
      <c r="V19" s="185"/>
      <c r="W19" s="235"/>
      <c r="X19" s="235"/>
      <c r="Y19" s="235"/>
      <c r="Z19" s="185"/>
      <c r="AA19" s="235"/>
      <c r="AB19" s="235"/>
      <c r="AC19" s="235"/>
      <c r="AD19" s="238"/>
    </row>
    <row r="20" spans="1:30" ht="67.5" customHeight="1">
      <c r="E20" s="155"/>
      <c r="F20" s="315"/>
      <c r="G20" s="318"/>
      <c r="H20" s="169">
        <v>6.2</v>
      </c>
      <c r="I20" s="258" t="s">
        <v>104</v>
      </c>
      <c r="J20" s="171">
        <v>1</v>
      </c>
      <c r="K20" s="52"/>
      <c r="L20" s="88" t="str">
        <f>IF(AND(K20&gt;0,$K$19&lt;&gt;$AL$9),"!","")</f>
        <v/>
      </c>
      <c r="M20" s="89" t="str">
        <f t="shared" si="0"/>
        <v/>
      </c>
      <c r="N20" s="89" t="str">
        <f t="shared" si="1"/>
        <v/>
      </c>
      <c r="O20" s="89"/>
      <c r="P20" s="89"/>
      <c r="Q20" s="182"/>
      <c r="R20" s="145"/>
      <c r="S20" s="221"/>
      <c r="T20" s="76"/>
      <c r="V20" s="185"/>
      <c r="W20" s="235"/>
      <c r="X20" s="235"/>
      <c r="Y20" s="235"/>
      <c r="Z20" s="185"/>
      <c r="AA20" s="235"/>
      <c r="AB20" s="235"/>
      <c r="AC20" s="235"/>
      <c r="AD20" s="238"/>
    </row>
    <row r="21" spans="1:30" ht="128.5" customHeight="1">
      <c r="E21" s="155"/>
      <c r="F21" s="310"/>
      <c r="G21" s="312"/>
      <c r="H21" s="169">
        <v>6.3</v>
      </c>
      <c r="I21" s="258" t="s">
        <v>105</v>
      </c>
      <c r="J21" s="171">
        <v>1</v>
      </c>
      <c r="K21" s="52"/>
      <c r="L21" s="88" t="str">
        <f>IF(AND(K21&gt;0,$K$19&lt;&gt;$AL$9),"!","")</f>
        <v/>
      </c>
      <c r="M21" s="89" t="str">
        <f t="shared" si="0"/>
        <v/>
      </c>
      <c r="N21" s="89" t="str">
        <f t="shared" si="1"/>
        <v/>
      </c>
      <c r="O21" s="89"/>
      <c r="P21" s="89"/>
      <c r="Q21" s="182"/>
      <c r="R21" s="145"/>
      <c r="S21" s="221"/>
      <c r="T21" s="76"/>
      <c r="V21" s="185"/>
      <c r="W21" s="235"/>
      <c r="X21" s="235"/>
      <c r="Y21" s="235"/>
      <c r="Z21" s="185"/>
      <c r="AA21" s="235"/>
      <c r="AB21" s="235"/>
      <c r="AC21" s="235"/>
      <c r="AD21" s="238"/>
    </row>
    <row r="22" spans="1:30" ht="45" customHeight="1">
      <c r="E22" s="155"/>
      <c r="F22" s="320" t="s">
        <v>106</v>
      </c>
      <c r="G22" s="322" t="s">
        <v>107</v>
      </c>
      <c r="H22" s="172" t="s">
        <v>108</v>
      </c>
      <c r="I22" s="173" t="s">
        <v>109</v>
      </c>
      <c r="J22" s="174">
        <f>IF(G22=I22,1,0)</f>
        <v>0</v>
      </c>
      <c r="K22" s="52"/>
      <c r="L22" s="88"/>
      <c r="M22" s="89" t="str">
        <f t="shared" si="0"/>
        <v/>
      </c>
      <c r="N22" s="89" t="str">
        <f>IF(Q22=$AK$11,K22,"")</f>
        <v/>
      </c>
      <c r="O22" s="89"/>
      <c r="P22" s="89"/>
      <c r="Q22" s="182"/>
      <c r="R22" s="145"/>
      <c r="S22" s="221"/>
      <c r="T22" s="76"/>
      <c r="V22" s="185"/>
      <c r="W22" s="235"/>
      <c r="X22" s="235"/>
      <c r="Y22" s="235"/>
      <c r="Z22" s="185"/>
      <c r="AA22" s="235"/>
      <c r="AB22" s="235"/>
      <c r="AC22" s="235"/>
      <c r="AD22" s="238"/>
    </row>
    <row r="23" spans="1:30" ht="107.5" customHeight="1">
      <c r="E23" s="155"/>
      <c r="F23" s="321"/>
      <c r="G23" s="323"/>
      <c r="H23" s="172" t="s">
        <v>110</v>
      </c>
      <c r="I23" s="173" t="s">
        <v>107</v>
      </c>
      <c r="J23" s="174">
        <f>IF(G22=I23,1,0)</f>
        <v>1</v>
      </c>
      <c r="K23" s="52"/>
      <c r="L23" s="88"/>
      <c r="M23" s="89" t="str">
        <f t="shared" si="0"/>
        <v/>
      </c>
      <c r="N23" s="89" t="str">
        <f t="shared" si="1"/>
        <v/>
      </c>
      <c r="O23" s="89"/>
      <c r="P23" s="89"/>
      <c r="Q23" s="182"/>
      <c r="R23" s="145"/>
      <c r="S23" s="222"/>
      <c r="T23" s="76"/>
      <c r="V23" s="185"/>
      <c r="W23" s="235"/>
      <c r="X23" s="235"/>
      <c r="Y23" s="235"/>
      <c r="Z23" s="185"/>
      <c r="AA23" s="235"/>
      <c r="AB23" s="235"/>
      <c r="AC23" s="235"/>
      <c r="AD23" s="238"/>
    </row>
    <row r="24" spans="1:30" ht="37.5" customHeight="1">
      <c r="E24" s="90"/>
      <c r="F24" s="90" t="s">
        <v>36</v>
      </c>
      <c r="G24" s="90"/>
      <c r="H24" s="91"/>
      <c r="I24" s="90"/>
      <c r="J24" s="91">
        <f>SUM(J9:J23)</f>
        <v>13</v>
      </c>
      <c r="K24" s="53">
        <f>SUM(K9:K23)</f>
        <v>0</v>
      </c>
      <c r="L24" s="88"/>
      <c r="M24" s="92">
        <f>SUM(M9:M23)</f>
        <v>0</v>
      </c>
      <c r="N24" s="92">
        <f>SUM(N9:N23)</f>
        <v>0</v>
      </c>
      <c r="O24" s="42"/>
      <c r="P24" s="42"/>
      <c r="Q24" s="42"/>
      <c r="R24" s="75"/>
      <c r="S24" s="105"/>
      <c r="T24" s="76"/>
    </row>
    <row r="25" spans="1:30" ht="45" customHeight="1">
      <c r="E25" s="77"/>
      <c r="F25" s="93"/>
      <c r="G25" s="95"/>
      <c r="H25" s="94"/>
      <c r="I25" s="95"/>
      <c r="J25" s="96"/>
      <c r="K25" s="54"/>
      <c r="L25" s="88"/>
      <c r="M25" s="97"/>
      <c r="R25" s="145"/>
      <c r="T25" s="76"/>
    </row>
    <row r="26" spans="1:30" ht="45" customHeight="1">
      <c r="E26" s="45"/>
      <c r="F26" s="309" t="s">
        <v>111</v>
      </c>
      <c r="G26" s="309"/>
      <c r="H26" s="309"/>
      <c r="I26" s="309"/>
      <c r="J26" s="45">
        <f>23-SUM(C27:C47)</f>
        <v>23</v>
      </c>
      <c r="K26" s="55"/>
      <c r="L26" s="88"/>
      <c r="M26" s="45"/>
      <c r="N26" s="45"/>
      <c r="O26" s="45"/>
      <c r="P26" s="45"/>
      <c r="Q26" s="45"/>
      <c r="R26" s="148"/>
      <c r="S26" s="253"/>
      <c r="T26" s="98"/>
      <c r="V26" s="237"/>
      <c r="W26" s="237"/>
      <c r="X26" s="237"/>
      <c r="Y26" s="237"/>
      <c r="Z26" s="237"/>
      <c r="AA26" s="237"/>
      <c r="AB26" s="237"/>
      <c r="AC26" s="237"/>
      <c r="AD26" s="237"/>
    </row>
    <row r="27" spans="1:30" ht="45" customHeight="1">
      <c r="A27" s="139"/>
      <c r="B27" s="67">
        <v>1</v>
      </c>
      <c r="C27" s="67">
        <f t="shared" ref="C27:C32" si="2">IF(D27=TRUE,B27,0)</f>
        <v>0</v>
      </c>
      <c r="D27" s="71" t="b">
        <v>0</v>
      </c>
      <c r="E27" s="155"/>
      <c r="F27" s="311" t="s">
        <v>112</v>
      </c>
      <c r="G27" s="313" t="s">
        <v>113</v>
      </c>
      <c r="H27" s="165">
        <v>8.1</v>
      </c>
      <c r="I27" s="186" t="s">
        <v>114</v>
      </c>
      <c r="J27" s="165">
        <f t="shared" ref="J27:J32" si="3">IF(OR(D27=FALSE,Q27=$AK$11),B27,0)</f>
        <v>1</v>
      </c>
      <c r="K27" s="56"/>
      <c r="L27" s="88"/>
      <c r="M27" s="89" t="str">
        <f t="shared" ref="M27:M47" si="4">IF(OR(Q27=$AK$9,Q27=$AK$10),K27,"")</f>
        <v/>
      </c>
      <c r="N27" s="89" t="str">
        <f>IF(Q27=$AK$11,K27,"")</f>
        <v/>
      </c>
      <c r="O27" s="89"/>
      <c r="P27" s="89"/>
      <c r="Q27" s="182"/>
      <c r="R27" s="145"/>
      <c r="S27" s="220"/>
      <c r="T27" s="76"/>
      <c r="V27" s="185"/>
      <c r="W27" s="235"/>
      <c r="X27" s="235"/>
      <c r="Y27" s="235"/>
      <c r="Z27" s="185"/>
      <c r="AA27" s="235"/>
      <c r="AB27" s="235"/>
      <c r="AC27" s="235"/>
      <c r="AD27" s="238"/>
    </row>
    <row r="28" spans="1:30" ht="139.5" customHeight="1">
      <c r="A28" s="139"/>
      <c r="B28" s="67">
        <v>2</v>
      </c>
      <c r="C28" s="67">
        <f t="shared" si="2"/>
        <v>0</v>
      </c>
      <c r="D28" s="71" t="b">
        <v>0</v>
      </c>
      <c r="E28" s="155"/>
      <c r="F28" s="311"/>
      <c r="G28" s="313"/>
      <c r="H28" s="169">
        <v>8.1999999999999993</v>
      </c>
      <c r="I28" s="187" t="s">
        <v>115</v>
      </c>
      <c r="J28" s="165">
        <f t="shared" si="3"/>
        <v>2</v>
      </c>
      <c r="K28" s="56"/>
      <c r="L28" s="88"/>
      <c r="M28" s="89" t="str">
        <f t="shared" si="4"/>
        <v/>
      </c>
      <c r="N28" s="89" t="str">
        <f t="shared" ref="N28:N47" si="5">IF(Q28=$AK$11,K28,"")</f>
        <v/>
      </c>
      <c r="O28" s="89"/>
      <c r="P28" s="89"/>
      <c r="Q28" s="182"/>
      <c r="R28" s="145"/>
      <c r="S28" s="221"/>
      <c r="T28" s="76"/>
      <c r="V28" s="185"/>
      <c r="W28" s="235"/>
      <c r="X28" s="235"/>
      <c r="Y28" s="235"/>
      <c r="Z28" s="185"/>
      <c r="AA28" s="235"/>
      <c r="AB28" s="235"/>
      <c r="AC28" s="235"/>
      <c r="AD28" s="238"/>
    </row>
    <row r="29" spans="1:30" ht="67" customHeight="1">
      <c r="A29" s="139"/>
      <c r="B29" s="71">
        <v>1</v>
      </c>
      <c r="C29" s="67">
        <f t="shared" si="2"/>
        <v>0</v>
      </c>
      <c r="D29" s="71" t="b">
        <v>0</v>
      </c>
      <c r="E29" s="155"/>
      <c r="F29" s="311"/>
      <c r="G29" s="313"/>
      <c r="H29" s="169">
        <v>8.3000000000000007</v>
      </c>
      <c r="I29" s="187" t="s">
        <v>116</v>
      </c>
      <c r="J29" s="165">
        <f t="shared" si="3"/>
        <v>1</v>
      </c>
      <c r="K29" s="56"/>
      <c r="L29" s="88"/>
      <c r="M29" s="89" t="str">
        <f t="shared" si="4"/>
        <v/>
      </c>
      <c r="N29" s="89" t="str">
        <f t="shared" si="5"/>
        <v/>
      </c>
      <c r="O29" s="89"/>
      <c r="P29" s="89"/>
      <c r="Q29" s="182"/>
      <c r="R29" s="145"/>
      <c r="S29" s="221"/>
      <c r="T29" s="76"/>
      <c r="V29" s="185"/>
      <c r="W29" s="235"/>
      <c r="X29" s="235"/>
      <c r="Y29" s="235"/>
      <c r="Z29" s="185"/>
      <c r="AA29" s="235"/>
      <c r="AB29" s="235"/>
      <c r="AC29" s="235"/>
      <c r="AD29" s="238"/>
    </row>
    <row r="30" spans="1:30" ht="45" customHeight="1">
      <c r="A30" s="139"/>
      <c r="B30" s="71">
        <v>1</v>
      </c>
      <c r="C30" s="67">
        <f t="shared" si="2"/>
        <v>0</v>
      </c>
      <c r="D30" s="71" t="b">
        <v>0</v>
      </c>
      <c r="E30" s="155"/>
      <c r="F30" s="311" t="s">
        <v>117</v>
      </c>
      <c r="G30" s="313" t="s">
        <v>118</v>
      </c>
      <c r="H30" s="169">
        <v>9.1</v>
      </c>
      <c r="I30" s="187" t="s">
        <v>119</v>
      </c>
      <c r="J30" s="165">
        <f t="shared" si="3"/>
        <v>1</v>
      </c>
      <c r="K30" s="56"/>
      <c r="L30" s="88"/>
      <c r="M30" s="89" t="str">
        <f t="shared" si="4"/>
        <v/>
      </c>
      <c r="N30" s="89" t="str">
        <f t="shared" si="5"/>
        <v/>
      </c>
      <c r="O30" s="89"/>
      <c r="P30" s="89"/>
      <c r="Q30" s="182"/>
      <c r="R30" s="145"/>
      <c r="S30" s="221"/>
      <c r="T30" s="76"/>
      <c r="V30" s="185"/>
      <c r="W30" s="235"/>
      <c r="X30" s="235"/>
      <c r="Y30" s="235"/>
      <c r="Z30" s="185"/>
      <c r="AA30" s="235"/>
      <c r="AB30" s="235"/>
      <c r="AC30" s="235"/>
      <c r="AD30" s="238"/>
    </row>
    <row r="31" spans="1:30" ht="45" customHeight="1">
      <c r="A31" s="139"/>
      <c r="B31" s="71">
        <v>1</v>
      </c>
      <c r="C31" s="67">
        <f t="shared" si="2"/>
        <v>0</v>
      </c>
      <c r="D31" s="71" t="b">
        <v>0</v>
      </c>
      <c r="E31" s="155"/>
      <c r="F31" s="311"/>
      <c r="G31" s="313"/>
      <c r="H31" s="169">
        <v>9.1999999999999993</v>
      </c>
      <c r="I31" s="187" t="s">
        <v>120</v>
      </c>
      <c r="J31" s="165">
        <f t="shared" si="3"/>
        <v>1</v>
      </c>
      <c r="K31" s="56"/>
      <c r="L31" s="88"/>
      <c r="M31" s="89" t="str">
        <f t="shared" si="4"/>
        <v/>
      </c>
      <c r="N31" s="89" t="str">
        <f t="shared" si="5"/>
        <v/>
      </c>
      <c r="O31" s="89"/>
      <c r="P31" s="89"/>
      <c r="Q31" s="182"/>
      <c r="R31" s="145"/>
      <c r="S31" s="221"/>
      <c r="T31" s="76"/>
      <c r="V31" s="185"/>
      <c r="W31" s="235"/>
      <c r="X31" s="235"/>
      <c r="Y31" s="235"/>
      <c r="Z31" s="185"/>
      <c r="AA31" s="235"/>
      <c r="AB31" s="235"/>
      <c r="AC31" s="235"/>
      <c r="AD31" s="238"/>
    </row>
    <row r="32" spans="1:30" ht="45" customHeight="1">
      <c r="A32" s="139"/>
      <c r="B32" s="71">
        <v>1</v>
      </c>
      <c r="C32" s="67">
        <f t="shared" si="2"/>
        <v>0</v>
      </c>
      <c r="D32" s="71" t="b">
        <v>0</v>
      </c>
      <c r="E32" s="155"/>
      <c r="F32" s="311"/>
      <c r="G32" s="313"/>
      <c r="H32" s="169">
        <v>9.3000000000000007</v>
      </c>
      <c r="I32" s="187" t="s">
        <v>121</v>
      </c>
      <c r="J32" s="165">
        <f t="shared" si="3"/>
        <v>1</v>
      </c>
      <c r="K32" s="56"/>
      <c r="L32" s="88"/>
      <c r="M32" s="89" t="str">
        <f t="shared" si="4"/>
        <v/>
      </c>
      <c r="N32" s="89" t="str">
        <f t="shared" si="5"/>
        <v/>
      </c>
      <c r="O32" s="89"/>
      <c r="P32" s="89"/>
      <c r="Q32" s="182"/>
      <c r="R32" s="145"/>
      <c r="S32" s="221"/>
      <c r="T32" s="76"/>
      <c r="V32" s="185"/>
      <c r="W32" s="235"/>
      <c r="X32" s="235"/>
      <c r="Y32" s="235"/>
      <c r="Z32" s="185"/>
      <c r="AA32" s="235"/>
      <c r="AB32" s="235"/>
      <c r="AC32" s="235"/>
      <c r="AD32" s="238"/>
    </row>
    <row r="33" spans="1:30" ht="45" customHeight="1">
      <c r="B33" s="67"/>
      <c r="C33" s="67"/>
      <c r="E33" s="155"/>
      <c r="F33" s="311" t="s">
        <v>122</v>
      </c>
      <c r="G33" s="313" t="s">
        <v>123</v>
      </c>
      <c r="H33" s="169">
        <v>10.1</v>
      </c>
      <c r="I33" s="187" t="s">
        <v>124</v>
      </c>
      <c r="J33" s="170" t="s">
        <v>82</v>
      </c>
      <c r="K33" s="50"/>
      <c r="L33" s="88"/>
      <c r="M33" s="89" t="str">
        <f t="shared" si="4"/>
        <v/>
      </c>
      <c r="N33" s="89" t="str">
        <f t="shared" si="5"/>
        <v/>
      </c>
      <c r="O33" s="89"/>
      <c r="P33" s="89"/>
      <c r="Q33" s="182"/>
      <c r="R33" s="145"/>
      <c r="S33" s="221"/>
      <c r="T33" s="76"/>
      <c r="V33" s="185"/>
      <c r="W33" s="235"/>
      <c r="X33" s="235"/>
      <c r="Y33" s="235"/>
      <c r="Z33" s="185"/>
      <c r="AA33" s="235"/>
      <c r="AB33" s="235"/>
      <c r="AC33" s="235"/>
      <c r="AD33" s="238"/>
    </row>
    <row r="34" spans="1:30" ht="45" customHeight="1">
      <c r="A34" s="139"/>
      <c r="B34" s="67">
        <v>1</v>
      </c>
      <c r="C34" s="67">
        <f>IF(D34=TRUE,B34,0)</f>
        <v>0</v>
      </c>
      <c r="D34" s="71" t="b">
        <v>0</v>
      </c>
      <c r="E34" s="155"/>
      <c r="F34" s="311"/>
      <c r="G34" s="313"/>
      <c r="H34" s="169">
        <v>10.199999999999999</v>
      </c>
      <c r="I34" s="187" t="s">
        <v>125</v>
      </c>
      <c r="J34" s="159">
        <f>IF(OR(D34=FALSE,Q34=$AK$11),B34,0)</f>
        <v>1</v>
      </c>
      <c r="K34" s="56"/>
      <c r="L34" s="88" t="str">
        <f>IF(AND(K34&gt;0,$K$33&lt;&gt;$AL$7),"!","")</f>
        <v/>
      </c>
      <c r="M34" s="89" t="str">
        <f t="shared" si="4"/>
        <v/>
      </c>
      <c r="N34" s="89" t="str">
        <f t="shared" si="5"/>
        <v/>
      </c>
      <c r="O34" s="89"/>
      <c r="P34" s="89"/>
      <c r="Q34" s="182"/>
      <c r="R34" s="145"/>
      <c r="S34" s="221"/>
      <c r="T34" s="76"/>
      <c r="V34" s="185"/>
      <c r="W34" s="235"/>
      <c r="X34" s="235"/>
      <c r="Y34" s="235"/>
      <c r="Z34" s="185"/>
      <c r="AA34" s="235"/>
      <c r="AB34" s="235"/>
      <c r="AC34" s="235"/>
      <c r="AD34" s="238"/>
    </row>
    <row r="35" spans="1:30" ht="45" customHeight="1">
      <c r="A35" s="139"/>
      <c r="B35" s="67">
        <v>1</v>
      </c>
      <c r="C35" s="67">
        <f>IF(D35=TRUE,B35,0)</f>
        <v>0</v>
      </c>
      <c r="D35" s="71" t="b">
        <v>0</v>
      </c>
      <c r="E35" s="155"/>
      <c r="F35" s="311"/>
      <c r="G35" s="313"/>
      <c r="H35" s="169">
        <v>10.3</v>
      </c>
      <c r="I35" s="187" t="s">
        <v>126</v>
      </c>
      <c r="J35" s="159">
        <f t="shared" ref="J35:J36" si="6">IF(OR(D35=FALSE,Q35=$AK$11),B35,0)</f>
        <v>1</v>
      </c>
      <c r="K35" s="56"/>
      <c r="L35" s="88" t="str">
        <f>IF(AND(K35&gt;0,$K$33&lt;&gt;$AL$7),"!","")</f>
        <v/>
      </c>
      <c r="M35" s="89" t="str">
        <f t="shared" si="4"/>
        <v/>
      </c>
      <c r="N35" s="89" t="str">
        <f t="shared" si="5"/>
        <v/>
      </c>
      <c r="O35" s="89"/>
      <c r="P35" s="89"/>
      <c r="Q35" s="182"/>
      <c r="R35" s="145"/>
      <c r="S35" s="221"/>
      <c r="T35" s="76"/>
      <c r="V35" s="185"/>
      <c r="W35" s="235"/>
      <c r="X35" s="235"/>
      <c r="Y35" s="235"/>
      <c r="Z35" s="185"/>
      <c r="AA35" s="235"/>
      <c r="AB35" s="235"/>
      <c r="AC35" s="235"/>
      <c r="AD35" s="238"/>
    </row>
    <row r="36" spans="1:30" ht="130.5" customHeight="1">
      <c r="A36" s="139"/>
      <c r="B36" s="67">
        <v>1</v>
      </c>
      <c r="C36" s="67">
        <f>IF(D36=TRUE,B36,0)</f>
        <v>0</v>
      </c>
      <c r="D36" s="71" t="b">
        <v>0</v>
      </c>
      <c r="E36" s="155"/>
      <c r="F36" s="311"/>
      <c r="G36" s="313"/>
      <c r="H36" s="169">
        <v>10.4</v>
      </c>
      <c r="I36" s="187" t="s">
        <v>127</v>
      </c>
      <c r="J36" s="159">
        <f t="shared" si="6"/>
        <v>1</v>
      </c>
      <c r="K36" s="56"/>
      <c r="L36" s="88" t="str">
        <f>IF(AND(K36&gt;0,$K$33&lt;&gt;$AL$9),"!","")</f>
        <v/>
      </c>
      <c r="M36" s="89" t="str">
        <f t="shared" si="4"/>
        <v/>
      </c>
      <c r="N36" s="89" t="str">
        <f t="shared" si="5"/>
        <v/>
      </c>
      <c r="O36" s="89"/>
      <c r="P36" s="89"/>
      <c r="Q36" s="182"/>
      <c r="R36" s="145"/>
      <c r="S36" s="221"/>
      <c r="T36" s="76"/>
      <c r="V36" s="185"/>
      <c r="W36" s="235"/>
      <c r="X36" s="235"/>
      <c r="Y36" s="235"/>
      <c r="Z36" s="185"/>
      <c r="AA36" s="235"/>
      <c r="AB36" s="235"/>
      <c r="AC36" s="235"/>
      <c r="AD36" s="238"/>
    </row>
    <row r="37" spans="1:30" ht="45" customHeight="1">
      <c r="A37" s="139"/>
      <c r="B37" s="67"/>
      <c r="C37" s="67"/>
      <c r="E37" s="155"/>
      <c r="F37" s="311" t="s">
        <v>128</v>
      </c>
      <c r="G37" s="313" t="s">
        <v>129</v>
      </c>
      <c r="H37" s="169">
        <v>11.1</v>
      </c>
      <c r="I37" s="187" t="s">
        <v>130</v>
      </c>
      <c r="J37" s="170" t="s">
        <v>82</v>
      </c>
      <c r="K37" s="50"/>
      <c r="L37" s="88"/>
      <c r="M37" s="89" t="str">
        <f t="shared" si="4"/>
        <v/>
      </c>
      <c r="N37" s="89" t="str">
        <f t="shared" si="5"/>
        <v/>
      </c>
      <c r="O37" s="89"/>
      <c r="P37" s="89"/>
      <c r="Q37" s="182"/>
      <c r="R37" s="145"/>
      <c r="S37" s="221"/>
      <c r="T37" s="76"/>
      <c r="V37" s="185"/>
      <c r="W37" s="235"/>
      <c r="X37" s="235"/>
      <c r="Y37" s="235"/>
      <c r="Z37" s="185"/>
      <c r="AA37" s="235"/>
      <c r="AB37" s="235"/>
      <c r="AC37" s="235"/>
      <c r="AD37" s="238"/>
    </row>
    <row r="38" spans="1:30" ht="45" customHeight="1">
      <c r="A38" s="139"/>
      <c r="B38" s="67">
        <v>2</v>
      </c>
      <c r="C38" s="67">
        <f t="shared" ref="C38:C44" si="7">IF(D38=TRUE,B38,0)</f>
        <v>0</v>
      </c>
      <c r="D38" s="71" t="b">
        <v>0</v>
      </c>
      <c r="E38" s="155"/>
      <c r="F38" s="311"/>
      <c r="G38" s="313"/>
      <c r="H38" s="169">
        <v>11.2</v>
      </c>
      <c r="I38" s="187" t="s">
        <v>131</v>
      </c>
      <c r="J38" s="159">
        <f>IF(OR(D38=FALSE,Q38=$AK$11),B38,0)</f>
        <v>2</v>
      </c>
      <c r="K38" s="56"/>
      <c r="L38" s="88" t="str">
        <f>IF(AND(K38&gt;0,$K$37&lt;&gt;$AL$9),"!","")</f>
        <v/>
      </c>
      <c r="M38" s="89" t="str">
        <f t="shared" si="4"/>
        <v/>
      </c>
      <c r="N38" s="89" t="str">
        <f>IF(Q38=$AK$11,K38,"")</f>
        <v/>
      </c>
      <c r="O38" s="89"/>
      <c r="P38" s="89"/>
      <c r="Q38" s="182"/>
      <c r="R38" s="145"/>
      <c r="S38" s="221"/>
      <c r="T38" s="76"/>
      <c r="V38" s="185"/>
      <c r="W38" s="235"/>
      <c r="X38" s="235"/>
      <c r="Y38" s="235"/>
      <c r="Z38" s="185"/>
      <c r="AA38" s="235"/>
      <c r="AB38" s="235"/>
      <c r="AC38" s="235"/>
      <c r="AD38" s="238"/>
    </row>
    <row r="39" spans="1:30" ht="45" customHeight="1">
      <c r="A39" s="139"/>
      <c r="B39" s="67">
        <v>1</v>
      </c>
      <c r="C39" s="67">
        <f t="shared" si="7"/>
        <v>0</v>
      </c>
      <c r="D39" s="71" t="b">
        <v>0</v>
      </c>
      <c r="E39" s="155"/>
      <c r="F39" s="311"/>
      <c r="G39" s="313"/>
      <c r="H39" s="169">
        <v>11.3</v>
      </c>
      <c r="I39" s="187" t="s">
        <v>132</v>
      </c>
      <c r="J39" s="159">
        <f>IF(OR(D39=FALSE,Q39=$AK$11),B39,0)</f>
        <v>1</v>
      </c>
      <c r="K39" s="56"/>
      <c r="L39" s="88" t="str">
        <f>IF(AND(K39&gt;0,$K$37&lt;&gt;$AL$9),"!","")</f>
        <v/>
      </c>
      <c r="M39" s="89" t="str">
        <f t="shared" si="4"/>
        <v/>
      </c>
      <c r="N39" s="89" t="str">
        <f t="shared" si="5"/>
        <v/>
      </c>
      <c r="O39" s="89"/>
      <c r="P39" s="89"/>
      <c r="Q39" s="182"/>
      <c r="R39" s="145"/>
      <c r="S39" s="221"/>
      <c r="T39" s="76"/>
      <c r="V39" s="185"/>
      <c r="W39" s="235"/>
      <c r="X39" s="235"/>
      <c r="Y39" s="235"/>
      <c r="Z39" s="185"/>
      <c r="AA39" s="235"/>
      <c r="AB39" s="235"/>
      <c r="AC39" s="235"/>
      <c r="AD39" s="238"/>
    </row>
    <row r="40" spans="1:30" ht="118" customHeight="1">
      <c r="A40" s="139"/>
      <c r="B40" s="67">
        <v>2</v>
      </c>
      <c r="C40" s="67">
        <f t="shared" si="7"/>
        <v>0</v>
      </c>
      <c r="D40" s="71" t="b">
        <v>0</v>
      </c>
      <c r="E40" s="155"/>
      <c r="F40" s="314" t="s">
        <v>133</v>
      </c>
      <c r="G40" s="317" t="s">
        <v>134</v>
      </c>
      <c r="H40" s="169">
        <v>12.1</v>
      </c>
      <c r="I40" s="187" t="s">
        <v>135</v>
      </c>
      <c r="J40" s="159">
        <f t="shared" ref="J40:J43" si="8">IF(OR(D40=FALSE,Q40=$AK$11),B40,0)</f>
        <v>2</v>
      </c>
      <c r="K40" s="56"/>
      <c r="L40" s="88"/>
      <c r="M40" s="89" t="str">
        <f t="shared" si="4"/>
        <v/>
      </c>
      <c r="N40" s="89" t="str">
        <f t="shared" si="5"/>
        <v/>
      </c>
      <c r="O40" s="89"/>
      <c r="P40" s="89"/>
      <c r="Q40" s="182"/>
      <c r="R40" s="145"/>
      <c r="S40" s="221"/>
      <c r="T40" s="76"/>
      <c r="V40" s="185"/>
      <c r="W40" s="235"/>
      <c r="X40" s="235"/>
      <c r="Y40" s="235"/>
      <c r="Z40" s="185"/>
      <c r="AA40" s="235"/>
      <c r="AB40" s="235"/>
      <c r="AC40" s="235"/>
      <c r="AD40" s="238"/>
    </row>
    <row r="41" spans="1:30" ht="225" customHeight="1">
      <c r="A41" s="139"/>
      <c r="B41" s="67">
        <v>2</v>
      </c>
      <c r="C41" s="67">
        <f t="shared" si="7"/>
        <v>0</v>
      </c>
      <c r="D41" s="71" t="b">
        <v>0</v>
      </c>
      <c r="E41" s="155"/>
      <c r="F41" s="315"/>
      <c r="G41" s="318"/>
      <c r="H41" s="169">
        <v>12.2</v>
      </c>
      <c r="I41" s="187" t="s">
        <v>136</v>
      </c>
      <c r="J41" s="159">
        <f t="shared" si="8"/>
        <v>2</v>
      </c>
      <c r="K41" s="56"/>
      <c r="L41" s="88"/>
      <c r="M41" s="89" t="str">
        <f t="shared" si="4"/>
        <v/>
      </c>
      <c r="N41" s="89" t="str">
        <f t="shared" si="5"/>
        <v/>
      </c>
      <c r="O41" s="89"/>
      <c r="P41" s="89"/>
      <c r="Q41" s="182"/>
      <c r="R41" s="145"/>
      <c r="S41" s="221"/>
      <c r="T41" s="76"/>
      <c r="V41" s="185"/>
      <c r="W41" s="235"/>
      <c r="X41" s="235"/>
      <c r="Y41" s="235"/>
      <c r="Z41" s="185"/>
      <c r="AA41" s="235"/>
      <c r="AB41" s="235"/>
      <c r="AC41" s="235"/>
      <c r="AD41" s="238"/>
    </row>
    <row r="42" spans="1:30" ht="45" customHeight="1">
      <c r="A42" s="139"/>
      <c r="B42" s="67">
        <v>2</v>
      </c>
      <c r="C42" s="67">
        <f t="shared" si="7"/>
        <v>0</v>
      </c>
      <c r="D42" s="71" t="b">
        <v>0</v>
      </c>
      <c r="E42" s="155"/>
      <c r="F42" s="316"/>
      <c r="G42" s="319"/>
      <c r="H42" s="169">
        <v>12.3</v>
      </c>
      <c r="I42" s="187" t="s">
        <v>137</v>
      </c>
      <c r="J42" s="159">
        <f t="shared" si="8"/>
        <v>2</v>
      </c>
      <c r="K42" s="56"/>
      <c r="L42" s="88"/>
      <c r="M42" s="89" t="str">
        <f t="shared" si="4"/>
        <v/>
      </c>
      <c r="N42" s="89" t="str">
        <f t="shared" si="5"/>
        <v/>
      </c>
      <c r="O42" s="89"/>
      <c r="P42" s="89"/>
      <c r="Q42" s="182"/>
      <c r="R42" s="145"/>
      <c r="S42" s="221"/>
      <c r="T42" s="76"/>
      <c r="V42" s="185"/>
      <c r="W42" s="235"/>
      <c r="X42" s="235"/>
      <c r="Y42" s="235"/>
      <c r="Z42" s="185"/>
      <c r="AA42" s="235"/>
      <c r="AB42" s="235"/>
      <c r="AC42" s="235"/>
      <c r="AD42" s="238"/>
    </row>
    <row r="43" spans="1:30" ht="45" customHeight="1">
      <c r="B43" s="67">
        <v>1</v>
      </c>
      <c r="C43" s="67">
        <f t="shared" si="7"/>
        <v>0</v>
      </c>
      <c r="D43" s="71" t="b">
        <v>0</v>
      </c>
      <c r="E43" s="155"/>
      <c r="F43" s="311" t="s">
        <v>138</v>
      </c>
      <c r="G43" s="313" t="s">
        <v>139</v>
      </c>
      <c r="H43" s="169">
        <v>13.1</v>
      </c>
      <c r="I43" s="187" t="s">
        <v>138</v>
      </c>
      <c r="J43" s="159">
        <f t="shared" si="8"/>
        <v>1</v>
      </c>
      <c r="K43" s="56"/>
      <c r="L43" s="88"/>
      <c r="M43" s="89" t="str">
        <f t="shared" si="4"/>
        <v/>
      </c>
      <c r="N43" s="89" t="str">
        <f t="shared" si="5"/>
        <v/>
      </c>
      <c r="O43" s="89"/>
      <c r="P43" s="89"/>
      <c r="Q43" s="182"/>
      <c r="R43" s="145"/>
      <c r="S43" s="221"/>
      <c r="T43" s="76"/>
      <c r="V43" s="190"/>
      <c r="W43" s="236"/>
      <c r="X43" s="236"/>
      <c r="Y43" s="236"/>
      <c r="Z43" s="190"/>
      <c r="AA43" s="236"/>
      <c r="AB43" s="236"/>
      <c r="AC43" s="236"/>
      <c r="AD43" s="238"/>
    </row>
    <row r="44" spans="1:30" ht="45" customHeight="1">
      <c r="A44" s="139"/>
      <c r="B44" s="67">
        <v>1</v>
      </c>
      <c r="C44" s="67">
        <f t="shared" si="7"/>
        <v>0</v>
      </c>
      <c r="D44" s="227" t="b">
        <v>0</v>
      </c>
      <c r="E44" s="155"/>
      <c r="F44" s="314"/>
      <c r="G44" s="317"/>
      <c r="H44" s="169">
        <v>13.2</v>
      </c>
      <c r="I44" s="187" t="s">
        <v>140</v>
      </c>
      <c r="J44" s="159">
        <f>IF(OR(D44=FALSE,Q44=$AK$11),B44,0)</f>
        <v>1</v>
      </c>
      <c r="K44" s="56"/>
      <c r="L44" s="88"/>
      <c r="M44" s="89" t="str">
        <f t="shared" si="4"/>
        <v/>
      </c>
      <c r="N44" s="89" t="str">
        <f>IF(Q44=$AK$11,K44,"")</f>
        <v/>
      </c>
      <c r="O44" s="89"/>
      <c r="P44" s="89"/>
      <c r="Q44" s="182"/>
      <c r="R44" s="145"/>
      <c r="S44" s="221"/>
      <c r="T44" s="76"/>
      <c r="V44" s="185"/>
      <c r="W44" s="235"/>
      <c r="X44" s="235"/>
      <c r="Y44" s="235"/>
      <c r="Z44" s="185"/>
      <c r="AA44" s="235"/>
      <c r="AB44" s="235"/>
      <c r="AC44" s="235"/>
      <c r="AD44" s="238"/>
    </row>
    <row r="45" spans="1:30" ht="45" customHeight="1">
      <c r="C45" s="67"/>
      <c r="E45" s="155"/>
      <c r="F45" s="314" t="s">
        <v>141</v>
      </c>
      <c r="G45" s="324" t="s">
        <v>142</v>
      </c>
      <c r="H45" s="172" t="s">
        <v>143</v>
      </c>
      <c r="I45" s="173" t="s">
        <v>144</v>
      </c>
      <c r="J45" s="174">
        <f>IF(G45=I45,1,0)</f>
        <v>0</v>
      </c>
      <c r="K45" s="57"/>
      <c r="L45" s="88"/>
      <c r="M45" s="89" t="str">
        <f t="shared" si="4"/>
        <v/>
      </c>
      <c r="N45" s="89" t="str">
        <f t="shared" si="5"/>
        <v/>
      </c>
      <c r="O45" s="89"/>
      <c r="P45" s="89"/>
      <c r="Q45" s="182"/>
      <c r="R45" s="145"/>
      <c r="S45" s="221"/>
      <c r="T45" s="76"/>
      <c r="V45" s="185"/>
      <c r="W45" s="235"/>
      <c r="X45" s="235"/>
      <c r="Y45" s="235"/>
      <c r="Z45" s="185"/>
      <c r="AA45" s="235"/>
      <c r="AB45" s="235"/>
      <c r="AC45" s="235"/>
      <c r="AD45" s="238"/>
    </row>
    <row r="46" spans="1:30" ht="45" customHeight="1">
      <c r="C46" s="67"/>
      <c r="E46" s="155"/>
      <c r="F46" s="316"/>
      <c r="G46" s="325"/>
      <c r="H46" s="172" t="s">
        <v>145</v>
      </c>
      <c r="I46" s="173" t="s">
        <v>142</v>
      </c>
      <c r="J46" s="174">
        <f>IF(G45=I46,1,0)</f>
        <v>1</v>
      </c>
      <c r="K46" s="56"/>
      <c r="L46" s="88"/>
      <c r="M46" s="89" t="str">
        <f t="shared" si="4"/>
        <v/>
      </c>
      <c r="N46" s="89" t="str">
        <f t="shared" si="5"/>
        <v/>
      </c>
      <c r="O46" s="89"/>
      <c r="P46" s="89"/>
      <c r="Q46" s="182"/>
      <c r="R46" s="145"/>
      <c r="S46" s="221"/>
      <c r="T46" s="76"/>
      <c r="V46" s="185"/>
      <c r="W46" s="235"/>
      <c r="X46" s="235"/>
      <c r="Y46" s="235"/>
      <c r="Z46" s="185"/>
      <c r="AA46" s="235"/>
      <c r="AB46" s="235"/>
      <c r="AC46" s="235"/>
      <c r="AD46" s="238"/>
    </row>
    <row r="47" spans="1:30" ht="80.5" customHeight="1">
      <c r="C47" s="67"/>
      <c r="E47" s="155"/>
      <c r="F47" s="250" t="s">
        <v>146</v>
      </c>
      <c r="G47" s="251" t="s">
        <v>147</v>
      </c>
      <c r="H47" s="188">
        <v>15</v>
      </c>
      <c r="I47" s="173" t="s">
        <v>148</v>
      </c>
      <c r="J47" s="189">
        <v>1</v>
      </c>
      <c r="K47" s="56"/>
      <c r="L47" s="88"/>
      <c r="M47" s="89" t="str">
        <f t="shared" si="4"/>
        <v/>
      </c>
      <c r="N47" s="89" t="str">
        <f t="shared" si="5"/>
        <v/>
      </c>
      <c r="O47" s="89"/>
      <c r="P47" s="89"/>
      <c r="Q47" s="182"/>
      <c r="R47" s="145"/>
      <c r="S47" s="221"/>
      <c r="T47" s="76"/>
      <c r="V47" s="185"/>
      <c r="W47" s="235"/>
      <c r="X47" s="235"/>
      <c r="Y47" s="235"/>
      <c r="Z47" s="185"/>
      <c r="AA47" s="235"/>
      <c r="AB47" s="235"/>
      <c r="AC47" s="235"/>
      <c r="AD47" s="238"/>
    </row>
    <row r="48" spans="1:30" ht="45" customHeight="1">
      <c r="C48" s="67"/>
      <c r="E48" s="90"/>
      <c r="F48" s="90" t="s">
        <v>36</v>
      </c>
      <c r="G48" s="90"/>
      <c r="H48" s="91"/>
      <c r="I48" s="90"/>
      <c r="J48" s="91">
        <f>SUM(J27:J47)</f>
        <v>23</v>
      </c>
      <c r="K48" s="53">
        <f>SUM(K27:K47)</f>
        <v>0</v>
      </c>
      <c r="L48" s="88"/>
      <c r="M48" s="92">
        <f t="shared" ref="M48:N48" si="9">SUM(M27:M47)</f>
        <v>0</v>
      </c>
      <c r="N48" s="92">
        <f t="shared" si="9"/>
        <v>0</v>
      </c>
      <c r="O48" s="42"/>
      <c r="P48" s="42"/>
      <c r="R48" s="145"/>
      <c r="S48" s="149"/>
      <c r="T48" s="76"/>
    </row>
    <row r="49" spans="1:32" ht="45" customHeight="1">
      <c r="C49" s="67"/>
      <c r="F49" s="13"/>
      <c r="G49" s="13"/>
      <c r="H49" s="73"/>
      <c r="I49" s="13"/>
      <c r="J49" s="73"/>
      <c r="K49" s="59"/>
      <c r="L49" s="99"/>
      <c r="M49" s="73"/>
      <c r="N49" s="73"/>
      <c r="O49" s="73"/>
      <c r="P49" s="73"/>
      <c r="Q49" s="73"/>
      <c r="R49" s="145"/>
      <c r="S49" s="149"/>
      <c r="T49" s="76"/>
    </row>
    <row r="50" spans="1:32" ht="45" customHeight="1">
      <c r="C50" s="67"/>
      <c r="E50" s="28"/>
      <c r="F50" s="309" t="s">
        <v>149</v>
      </c>
      <c r="G50" s="309"/>
      <c r="H50" s="309"/>
      <c r="I50" s="309"/>
      <c r="J50" s="28">
        <f>SUM(20)</f>
        <v>20</v>
      </c>
      <c r="K50" s="55"/>
      <c r="L50" s="100"/>
      <c r="M50" s="38"/>
      <c r="N50" s="38"/>
      <c r="O50" s="38"/>
      <c r="P50" s="38"/>
      <c r="Q50" s="38"/>
      <c r="R50" s="150"/>
      <c r="S50" s="38"/>
      <c r="T50" s="101"/>
      <c r="V50" s="176"/>
      <c r="W50" s="176"/>
      <c r="X50" s="176"/>
      <c r="Y50" s="176"/>
      <c r="Z50" s="176"/>
      <c r="AA50" s="176"/>
      <c r="AB50" s="176"/>
      <c r="AC50" s="176"/>
      <c r="AD50" s="176"/>
    </row>
    <row r="51" spans="1:32" ht="79.25" customHeight="1">
      <c r="C51" s="67"/>
      <c r="E51" s="155"/>
      <c r="F51" s="315" t="s">
        <v>150</v>
      </c>
      <c r="G51" s="251" t="s">
        <v>151</v>
      </c>
      <c r="H51" s="187">
        <v>16.100000000000001</v>
      </c>
      <c r="I51" s="187" t="s">
        <v>250</v>
      </c>
      <c r="J51" s="170" t="s">
        <v>152</v>
      </c>
      <c r="K51" s="50"/>
      <c r="L51" s="102"/>
      <c r="M51" s="89" t="str">
        <f>IF(OR(Q51=$AK$9,Q51=$AK$10),K51,"")</f>
        <v/>
      </c>
      <c r="N51" s="89" t="str">
        <f>IF(Q51=$AK$11,K51,"")</f>
        <v/>
      </c>
      <c r="O51" s="89"/>
      <c r="P51" s="89"/>
      <c r="Q51" s="182"/>
      <c r="R51" s="151"/>
      <c r="S51" s="220"/>
      <c r="T51" s="76"/>
      <c r="V51" s="185"/>
      <c r="W51" s="185"/>
      <c r="X51" s="185"/>
      <c r="Y51" s="185"/>
      <c r="Z51" s="185"/>
      <c r="AA51" s="235"/>
      <c r="AB51" s="235"/>
      <c r="AC51" s="235"/>
      <c r="AD51" s="238"/>
      <c r="AF51"/>
    </row>
    <row r="52" spans="1:32" ht="176.5" customHeight="1">
      <c r="B52" s="245">
        <v>14</v>
      </c>
      <c r="C52" s="67">
        <v>5</v>
      </c>
      <c r="D52" s="71" t="b">
        <v>0</v>
      </c>
      <c r="E52" s="246"/>
      <c r="F52" s="315"/>
      <c r="G52" s="331" t="s">
        <v>251</v>
      </c>
      <c r="H52" s="187" t="s">
        <v>248</v>
      </c>
      <c r="I52" s="258" t="s">
        <v>252</v>
      </c>
      <c r="J52" s="170">
        <f>IF(OR(D52=FALSE),B52,B52-C52)</f>
        <v>14</v>
      </c>
      <c r="K52" s="224"/>
      <c r="L52" s="102"/>
      <c r="M52" s="89" t="str">
        <f>IF(OR(Q52=$AK$9,Q52=$AK$10),K52,"")</f>
        <v/>
      </c>
      <c r="N52" s="89" t="str">
        <f>IF(Q52=$AK$11,K52,"")</f>
        <v/>
      </c>
      <c r="O52" s="89"/>
      <c r="P52" s="89"/>
      <c r="Q52" s="182"/>
      <c r="R52" s="151"/>
      <c r="S52" s="220"/>
      <c r="T52" s="76"/>
      <c r="V52" s="185"/>
      <c r="W52" s="185"/>
      <c r="X52" s="185"/>
      <c r="Y52" s="185"/>
      <c r="Z52" s="185"/>
      <c r="AA52" s="235"/>
      <c r="AB52" s="235"/>
      <c r="AC52" s="235"/>
      <c r="AD52" s="238"/>
      <c r="AE52" s="77" t="s">
        <v>252</v>
      </c>
      <c r="AF52"/>
    </row>
    <row r="53" spans="1:32" ht="45" customHeight="1">
      <c r="E53" s="155"/>
      <c r="F53" s="315"/>
      <c r="G53" s="331"/>
      <c r="H53" s="187" t="s">
        <v>249</v>
      </c>
      <c r="I53" s="258" t="s">
        <v>251</v>
      </c>
      <c r="J53" s="170">
        <f>IF(G52=I53,20,0)</f>
        <v>20</v>
      </c>
      <c r="K53" s="224"/>
      <c r="L53" s="102"/>
      <c r="M53" s="89" t="str">
        <f t="shared" ref="M53:M54" si="10">IF(OR(Q53=$AK$9,Q53=$AK$10),K53,"")</f>
        <v/>
      </c>
      <c r="N53" s="89" t="str">
        <f t="shared" ref="N53:N54" si="11">IF(Q53=$AK$11,K53,"")</f>
        <v/>
      </c>
      <c r="O53" s="89"/>
      <c r="P53" s="89"/>
      <c r="Q53" s="182"/>
      <c r="R53" s="151"/>
      <c r="S53" s="221"/>
      <c r="T53" s="76"/>
      <c r="V53" s="185"/>
      <c r="W53" s="185"/>
      <c r="X53" s="185"/>
      <c r="Y53" s="185"/>
      <c r="Z53" s="185"/>
      <c r="AA53" s="235"/>
      <c r="AB53" s="235"/>
      <c r="AC53" s="235"/>
      <c r="AD53" s="238"/>
      <c r="AE53" s="77" t="s">
        <v>251</v>
      </c>
      <c r="AF53"/>
    </row>
    <row r="54" spans="1:32" ht="45" customHeight="1">
      <c r="E54" s="90"/>
      <c r="F54" s="90" t="s">
        <v>36</v>
      </c>
      <c r="G54" s="90"/>
      <c r="H54" s="91"/>
      <c r="I54" s="90"/>
      <c r="J54" s="219">
        <f>IF(OR(G52=I52),SUM(J52),SUM(J53))</f>
        <v>20</v>
      </c>
      <c r="K54" s="219">
        <f>SUM(K51:K53)</f>
        <v>0</v>
      </c>
      <c r="L54" s="87"/>
      <c r="M54" s="92">
        <f>SUM(M51:M53)</f>
        <v>0</v>
      </c>
      <c r="N54" s="92">
        <f>SUM(N51:N53)</f>
        <v>0</v>
      </c>
      <c r="O54" s="42"/>
      <c r="P54" s="42"/>
      <c r="R54" s="145"/>
      <c r="S54" s="149"/>
      <c r="T54" s="76"/>
    </row>
    <row r="55" spans="1:32" ht="45" customHeight="1">
      <c r="K55" s="59"/>
      <c r="L55" s="103"/>
      <c r="T55" s="76"/>
      <c r="W55" s="36"/>
    </row>
    <row r="56" spans="1:32" ht="45" customHeight="1">
      <c r="E56" s="249"/>
      <c r="F56" s="249" t="s">
        <v>153</v>
      </c>
      <c r="G56" s="29"/>
      <c r="H56" s="30"/>
      <c r="I56" s="29"/>
      <c r="J56" s="28">
        <f>10-SUM(D57:D61)</f>
        <v>10</v>
      </c>
      <c r="K56" s="55"/>
      <c r="L56" s="102"/>
      <c r="M56" s="45"/>
      <c r="N56" s="45"/>
      <c r="O56" s="45"/>
      <c r="P56" s="45"/>
      <c r="Q56" s="45"/>
      <c r="R56" s="145"/>
      <c r="S56" s="253"/>
      <c r="T56" s="101"/>
      <c r="V56" s="177"/>
      <c r="W56" s="177"/>
      <c r="X56" s="176"/>
      <c r="Y56" s="176"/>
      <c r="Z56" s="176"/>
      <c r="AA56" s="176"/>
      <c r="AB56" s="176"/>
      <c r="AC56" s="176"/>
      <c r="AD56" s="176"/>
      <c r="AF56" s="37" t="s">
        <v>154</v>
      </c>
    </row>
    <row r="57" spans="1:32" ht="45" customHeight="1">
      <c r="E57" s="155"/>
      <c r="F57" s="328" t="s">
        <v>155</v>
      </c>
      <c r="G57" s="326" t="s">
        <v>156</v>
      </c>
      <c r="H57" s="187" t="s">
        <v>157</v>
      </c>
      <c r="I57" s="187" t="s">
        <v>158</v>
      </c>
      <c r="J57" s="228">
        <f>IF($G$57=$AE$58,10,0)</f>
        <v>0</v>
      </c>
      <c r="K57" s="58"/>
      <c r="L57" s="102"/>
      <c r="M57" s="89" t="str">
        <f>IF(OR(Q57=$AK$9,Q57=$AK$10),K57,"")</f>
        <v/>
      </c>
      <c r="N57" s="89" t="str">
        <f>IF(Q57=$AK$11,K57,"")</f>
        <v/>
      </c>
      <c r="O57" s="45"/>
      <c r="P57" s="45"/>
      <c r="Q57" s="182"/>
      <c r="R57" s="145"/>
      <c r="S57" s="221"/>
      <c r="T57" s="101"/>
      <c r="V57" s="185"/>
      <c r="W57" s="185"/>
      <c r="X57" s="185"/>
      <c r="Y57" s="185"/>
      <c r="Z57" s="185"/>
      <c r="AA57" s="235"/>
      <c r="AB57" s="235"/>
      <c r="AC57" s="235"/>
      <c r="AD57" s="238"/>
      <c r="AF57" s="37"/>
    </row>
    <row r="58" spans="1:32" ht="45" customHeight="1">
      <c r="E58" s="155"/>
      <c r="F58" s="329"/>
      <c r="G58" s="327"/>
      <c r="H58" s="187" t="s">
        <v>159</v>
      </c>
      <c r="I58" s="192" t="s">
        <v>160</v>
      </c>
      <c r="J58" s="159">
        <f>IF($G$57=AE59,4,0)</f>
        <v>4</v>
      </c>
      <c r="K58" s="58"/>
      <c r="L58" s="102"/>
      <c r="M58" s="89" t="str">
        <f t="shared" ref="M58:M61" si="12">IF(OR(Q58=$AK$9,Q58=$AK$10),K58,"")</f>
        <v/>
      </c>
      <c r="N58" s="89" t="str">
        <f t="shared" ref="N58:N61" si="13">IF(Q58=$AK$11,K58,"")</f>
        <v/>
      </c>
      <c r="O58" s="89"/>
      <c r="P58" s="89"/>
      <c r="Q58" s="182"/>
      <c r="R58" s="145"/>
      <c r="S58" s="221"/>
      <c r="V58" s="185"/>
      <c r="W58" s="185"/>
      <c r="X58" s="185"/>
      <c r="Y58" s="185"/>
      <c r="Z58" s="185"/>
      <c r="AA58" s="235"/>
      <c r="AB58" s="235"/>
      <c r="AC58" s="235"/>
      <c r="AD58" s="238"/>
      <c r="AE58" s="77" t="s">
        <v>161</v>
      </c>
      <c r="AF58" s="36" t="s">
        <v>160</v>
      </c>
    </row>
    <row r="59" spans="1:32" ht="45" customHeight="1">
      <c r="A59" s="139"/>
      <c r="C59" s="71">
        <f>IF(D59=TRUE,B59,0)</f>
        <v>0</v>
      </c>
      <c r="D59" s="71" t="b">
        <v>0</v>
      </c>
      <c r="E59" s="155"/>
      <c r="F59" s="329"/>
      <c r="G59" s="327"/>
      <c r="H59" s="187" t="s">
        <v>162</v>
      </c>
      <c r="I59" s="191" t="s">
        <v>163</v>
      </c>
      <c r="J59" s="168">
        <f>IF(AND(G$57=$AE$59,OR(D59=FALSE,AND(D59=TRUE,Q59=$AK$11))),1,0)</f>
        <v>1</v>
      </c>
      <c r="K59" s="58"/>
      <c r="L59" s="102"/>
      <c r="M59" s="89" t="str">
        <f t="shared" si="12"/>
        <v/>
      </c>
      <c r="N59" s="89" t="str">
        <f t="shared" si="13"/>
        <v/>
      </c>
      <c r="O59" s="89"/>
      <c r="P59" s="89"/>
      <c r="Q59" s="182"/>
      <c r="R59" s="145"/>
      <c r="S59" s="221"/>
      <c r="T59" s="76"/>
      <c r="V59" s="185"/>
      <c r="W59" s="185"/>
      <c r="X59" s="185"/>
      <c r="Y59" s="185"/>
      <c r="Z59" s="185"/>
      <c r="AA59" s="235"/>
      <c r="AB59" s="235"/>
      <c r="AC59" s="235"/>
      <c r="AD59" s="238"/>
      <c r="AE59" s="77" t="s">
        <v>156</v>
      </c>
    </row>
    <row r="60" spans="1:32" ht="45" customHeight="1">
      <c r="E60" s="155"/>
      <c r="F60" s="329"/>
      <c r="G60" s="327"/>
      <c r="H60" s="187" t="s">
        <v>164</v>
      </c>
      <c r="I60" s="187" t="s">
        <v>165</v>
      </c>
      <c r="J60" s="159">
        <f>IF($G$57=AE59,1,0)</f>
        <v>1</v>
      </c>
      <c r="K60" s="58"/>
      <c r="L60" s="102"/>
      <c r="M60" s="89" t="str">
        <f t="shared" si="12"/>
        <v/>
      </c>
      <c r="N60" s="89" t="str">
        <f t="shared" si="13"/>
        <v/>
      </c>
      <c r="O60" s="89"/>
      <c r="P60" s="89"/>
      <c r="Q60" s="182"/>
      <c r="R60" s="145"/>
      <c r="S60" s="221"/>
      <c r="T60" s="76"/>
      <c r="V60" s="185"/>
      <c r="W60" s="185"/>
      <c r="X60" s="185"/>
      <c r="Y60" s="185"/>
      <c r="Z60" s="185"/>
      <c r="AA60" s="235"/>
      <c r="AB60" s="235"/>
      <c r="AC60" s="235"/>
      <c r="AD60" s="238"/>
    </row>
    <row r="61" spans="1:32" ht="45" customHeight="1">
      <c r="E61" s="155"/>
      <c r="F61" s="330"/>
      <c r="G61" s="325"/>
      <c r="H61" s="187" t="s">
        <v>166</v>
      </c>
      <c r="I61" s="187" t="s">
        <v>167</v>
      </c>
      <c r="J61" s="159">
        <f>IF($G$57=AE59,1,0)</f>
        <v>1</v>
      </c>
      <c r="K61" s="58"/>
      <c r="L61" s="102"/>
      <c r="M61" s="89" t="str">
        <f t="shared" si="12"/>
        <v/>
      </c>
      <c r="N61" s="89" t="str">
        <f t="shared" si="13"/>
        <v/>
      </c>
      <c r="O61" s="89"/>
      <c r="P61" s="89"/>
      <c r="Q61" s="182"/>
      <c r="R61" s="145"/>
      <c r="S61" s="221"/>
      <c r="T61" s="76"/>
      <c r="V61" s="185"/>
      <c r="W61" s="185"/>
      <c r="X61" s="185"/>
      <c r="Y61" s="185"/>
      <c r="Z61" s="185"/>
      <c r="AA61" s="235"/>
      <c r="AB61" s="235"/>
      <c r="AC61" s="235"/>
      <c r="AD61" s="238"/>
    </row>
    <row r="62" spans="1:32" ht="45" customHeight="1">
      <c r="E62" s="90"/>
      <c r="F62" s="90" t="s">
        <v>36</v>
      </c>
      <c r="G62" s="90"/>
      <c r="H62" s="91"/>
      <c r="I62" s="90"/>
      <c r="J62" s="91">
        <f>SUM(J57:J61)</f>
        <v>7</v>
      </c>
      <c r="K62" s="53">
        <f>SUM(K57:K61)</f>
        <v>0</v>
      </c>
      <c r="L62" s="87"/>
      <c r="M62" s="92">
        <f>SUM(M57:M61)</f>
        <v>0</v>
      </c>
      <c r="N62" s="92">
        <f>SUM(N57:N61)</f>
        <v>0</v>
      </c>
      <c r="O62" s="42"/>
      <c r="P62" s="42"/>
      <c r="R62" s="145"/>
      <c r="S62" s="149"/>
      <c r="T62" s="76"/>
      <c r="W62" s="36"/>
    </row>
    <row r="63" spans="1:32" ht="45" customHeight="1">
      <c r="K63" s="59"/>
      <c r="L63" s="103"/>
      <c r="W63" s="36"/>
    </row>
    <row r="64" spans="1:32" ht="45" customHeight="1">
      <c r="E64" s="249"/>
      <c r="F64" s="249" t="s">
        <v>168</v>
      </c>
      <c r="G64" s="29"/>
      <c r="H64" s="30"/>
      <c r="I64" s="29"/>
      <c r="J64" s="28">
        <f>5-SUM(A65:A69)</f>
        <v>5</v>
      </c>
      <c r="K64" s="55"/>
      <c r="L64" s="87"/>
      <c r="M64" s="45"/>
      <c r="N64" s="45"/>
      <c r="O64" s="45"/>
      <c r="P64" s="45"/>
      <c r="Q64" s="45"/>
      <c r="R64" s="145"/>
      <c r="S64" s="253"/>
      <c r="T64" s="101"/>
      <c r="V64" s="177"/>
      <c r="W64" s="177"/>
      <c r="X64" s="176"/>
      <c r="Y64" s="176"/>
      <c r="Z64" s="176"/>
      <c r="AA64" s="176"/>
      <c r="AB64" s="176"/>
      <c r="AC64" s="176"/>
      <c r="AD64" s="176"/>
    </row>
    <row r="65" spans="1:32" ht="45" customHeight="1">
      <c r="E65" s="155"/>
      <c r="F65" s="310" t="s">
        <v>169</v>
      </c>
      <c r="G65" s="326" t="s">
        <v>174</v>
      </c>
      <c r="H65" s="207" t="s">
        <v>171</v>
      </c>
      <c r="I65" s="208" t="s">
        <v>170</v>
      </c>
      <c r="J65" s="209">
        <f>IF($G$65=AF65,5,0)</f>
        <v>0</v>
      </c>
      <c r="K65" s="58"/>
      <c r="L65" s="102"/>
      <c r="M65" s="89" t="str">
        <f>IF(OR(Q65=$AK$9,Q65=$AK$10),K65,"")</f>
        <v/>
      </c>
      <c r="N65" s="89" t="str">
        <f>IF(Q65=$AK$11,K65,"")</f>
        <v/>
      </c>
      <c r="O65" s="89"/>
      <c r="P65" s="89"/>
      <c r="Q65" s="182"/>
      <c r="R65" s="151"/>
      <c r="S65" s="220"/>
      <c r="T65" s="76"/>
      <c r="V65" s="185"/>
      <c r="W65" s="185"/>
      <c r="X65" s="185"/>
      <c r="Y65" s="185"/>
      <c r="Z65" s="185"/>
      <c r="AA65" s="235"/>
      <c r="AB65" s="235"/>
      <c r="AC65" s="235"/>
      <c r="AD65" s="238"/>
      <c r="AF65" s="37" t="s">
        <v>170</v>
      </c>
    </row>
    <row r="66" spans="1:32" ht="45" customHeight="1">
      <c r="A66" s="140"/>
      <c r="B66" s="66"/>
      <c r="C66" s="66">
        <f>IF(AND(D66=TRUE,$G$65=$AF$66),1,0)</f>
        <v>0</v>
      </c>
      <c r="D66" s="71" t="b">
        <v>0</v>
      </c>
      <c r="E66" s="155"/>
      <c r="F66" s="311"/>
      <c r="G66" s="327"/>
      <c r="H66" s="207" t="s">
        <v>172</v>
      </c>
      <c r="I66" s="210" t="s">
        <v>173</v>
      </c>
      <c r="J66" s="211">
        <f>IF(AND($G$65=$AF$66,OR(D66=FALSE,AND(D66=TRUE,Q66=$AK$11))),1,0)</f>
        <v>1</v>
      </c>
      <c r="K66" s="58"/>
      <c r="L66" s="102"/>
      <c r="M66" s="89" t="str">
        <f t="shared" ref="M66:M69" si="14">IF(OR(Q66=$AK$9,Q66=$AK$10),K66,"")</f>
        <v/>
      </c>
      <c r="N66" s="89" t="str">
        <f t="shared" ref="N66:N69" si="15">IF(Q66=$AK$11,K66,"")</f>
        <v/>
      </c>
      <c r="O66" s="89"/>
      <c r="P66" s="89"/>
      <c r="Q66" s="182"/>
      <c r="R66" s="151"/>
      <c r="S66" s="221"/>
      <c r="T66" s="76"/>
      <c r="V66" s="185"/>
      <c r="W66" s="185"/>
      <c r="X66" s="185"/>
      <c r="Y66" s="185"/>
      <c r="Z66" s="185"/>
      <c r="AA66" s="235"/>
      <c r="AB66" s="235"/>
      <c r="AC66" s="235"/>
      <c r="AD66" s="238"/>
      <c r="AF66" s="37" t="s">
        <v>174</v>
      </c>
    </row>
    <row r="67" spans="1:32" ht="45" customHeight="1">
      <c r="A67" s="140"/>
      <c r="C67" s="66">
        <f>IF(AND(D67=TRUE,$G$65=$AF$66),1,0)</f>
        <v>0</v>
      </c>
      <c r="D67" s="71" t="b">
        <v>0</v>
      </c>
      <c r="E67" s="155"/>
      <c r="F67" s="311"/>
      <c r="G67" s="327"/>
      <c r="H67" s="207" t="s">
        <v>175</v>
      </c>
      <c r="I67" s="210" t="s">
        <v>176</v>
      </c>
      <c r="J67" s="211">
        <f>IF(AND($G$65=$AF$66,OR(D67=FALSE,AND(D67=TRUE,Q67=$AK$11))),1,0)</f>
        <v>1</v>
      </c>
      <c r="K67" s="58"/>
      <c r="L67" s="102"/>
      <c r="M67" s="89" t="str">
        <f t="shared" si="14"/>
        <v/>
      </c>
      <c r="N67" s="89" t="str">
        <f t="shared" si="15"/>
        <v/>
      </c>
      <c r="O67" s="89"/>
      <c r="P67" s="89"/>
      <c r="Q67" s="182"/>
      <c r="R67" s="151"/>
      <c r="S67" s="221"/>
      <c r="T67" s="76"/>
      <c r="V67" s="193"/>
      <c r="W67" s="193"/>
      <c r="X67" s="185"/>
      <c r="Y67" s="185"/>
      <c r="Z67" s="185"/>
      <c r="AA67" s="235"/>
      <c r="AB67" s="235"/>
      <c r="AC67" s="235"/>
      <c r="AD67" s="238"/>
    </row>
    <row r="68" spans="1:32" ht="45" customHeight="1">
      <c r="A68" s="140"/>
      <c r="B68" s="71">
        <v>1</v>
      </c>
      <c r="C68" s="66">
        <f>IF(AND(D68=TRUE,$G$65=$AF$66),1,0)</f>
        <v>0</v>
      </c>
      <c r="D68" s="71" t="b">
        <v>0</v>
      </c>
      <c r="E68" s="155"/>
      <c r="F68" s="311"/>
      <c r="G68" s="327"/>
      <c r="H68" s="207" t="s">
        <v>177</v>
      </c>
      <c r="I68" s="210" t="s">
        <v>178</v>
      </c>
      <c r="J68" s="211">
        <f>IF(AND($G$65=$AF$66,OR(D68=FALSE,AND(D68=TRUE,Q68=$AK$11))),1,0)</f>
        <v>1</v>
      </c>
      <c r="K68" s="58"/>
      <c r="L68" s="102"/>
      <c r="M68" s="89" t="str">
        <f t="shared" si="14"/>
        <v/>
      </c>
      <c r="N68" s="89" t="str">
        <f t="shared" si="15"/>
        <v/>
      </c>
      <c r="O68" s="89"/>
      <c r="P68" s="89"/>
      <c r="Q68" s="182"/>
      <c r="R68" s="151"/>
      <c r="S68" s="221"/>
      <c r="T68" s="76"/>
      <c r="V68" s="185"/>
      <c r="W68" s="185"/>
      <c r="X68" s="185"/>
      <c r="Y68" s="185"/>
      <c r="Z68" s="185"/>
      <c r="AA68" s="235"/>
      <c r="AB68" s="235"/>
      <c r="AC68" s="235"/>
      <c r="AD68" s="238"/>
    </row>
    <row r="69" spans="1:32" ht="45" customHeight="1">
      <c r="E69" s="155"/>
      <c r="F69" s="311"/>
      <c r="G69" s="325"/>
      <c r="H69" s="207" t="s">
        <v>179</v>
      </c>
      <c r="I69" s="210" t="s">
        <v>180</v>
      </c>
      <c r="J69" s="211">
        <f>IF($G$65=AF66,2,0)</f>
        <v>2</v>
      </c>
      <c r="K69" s="58"/>
      <c r="L69" s="102"/>
      <c r="M69" s="89" t="str">
        <f t="shared" si="14"/>
        <v/>
      </c>
      <c r="N69" s="89" t="str">
        <f t="shared" si="15"/>
        <v/>
      </c>
      <c r="O69" s="89"/>
      <c r="P69" s="89"/>
      <c r="Q69" s="182"/>
      <c r="R69" s="151"/>
      <c r="S69" s="221"/>
      <c r="T69" s="76"/>
      <c r="V69" s="185"/>
      <c r="W69" s="185"/>
      <c r="X69" s="185"/>
      <c r="Y69" s="185"/>
      <c r="Z69" s="185"/>
      <c r="AA69" s="235"/>
      <c r="AB69" s="235"/>
      <c r="AC69" s="235"/>
      <c r="AD69" s="238"/>
    </row>
    <row r="70" spans="1:32" ht="45" customHeight="1">
      <c r="E70" s="90"/>
      <c r="F70" s="90" t="s">
        <v>36</v>
      </c>
      <c r="G70" s="90"/>
      <c r="H70" s="91"/>
      <c r="I70" s="90"/>
      <c r="J70" s="91">
        <f>SUM(J65:J69)</f>
        <v>5</v>
      </c>
      <c r="K70" s="53">
        <f>SUM(K65:K69)</f>
        <v>0</v>
      </c>
      <c r="L70" s="87"/>
      <c r="M70" s="92">
        <f t="shared" ref="M70:N70" si="16">SUM(M65:M69)</f>
        <v>0</v>
      </c>
      <c r="N70" s="92">
        <f t="shared" si="16"/>
        <v>0</v>
      </c>
      <c r="O70" s="42"/>
      <c r="P70" s="42"/>
      <c r="R70" s="145"/>
      <c r="S70" s="149"/>
      <c r="T70" s="76"/>
    </row>
    <row r="71" spans="1:32" ht="45" customHeight="1">
      <c r="K71" s="59"/>
      <c r="L71" s="103"/>
    </row>
    <row r="72" spans="1:32" ht="45" customHeight="1">
      <c r="E72" s="249"/>
      <c r="F72" s="249" t="s">
        <v>181</v>
      </c>
      <c r="G72" s="212"/>
      <c r="H72" s="28"/>
      <c r="I72" s="29"/>
      <c r="J72" s="28">
        <f>24-SUM(A73:A80)</f>
        <v>24</v>
      </c>
      <c r="K72" s="55"/>
      <c r="L72" s="87"/>
      <c r="M72" s="45"/>
      <c r="N72" s="45"/>
      <c r="O72" s="45"/>
      <c r="P72" s="45"/>
      <c r="Q72" s="45"/>
      <c r="R72" s="145"/>
      <c r="S72" s="253"/>
      <c r="T72" s="101"/>
      <c r="V72" s="176"/>
      <c r="W72" s="176"/>
      <c r="X72" s="176"/>
      <c r="Y72" s="176"/>
      <c r="Z72" s="176"/>
      <c r="AA72" s="176"/>
      <c r="AB72" s="176"/>
      <c r="AC72" s="176"/>
      <c r="AD72" s="176"/>
    </row>
    <row r="73" spans="1:32" ht="45" hidden="1" customHeight="1">
      <c r="E73" s="155"/>
      <c r="F73" s="314" t="s">
        <v>182</v>
      </c>
      <c r="G73" s="317" t="s">
        <v>183</v>
      </c>
      <c r="H73" s="194">
        <v>19.100000000000001</v>
      </c>
      <c r="I73" s="258" t="s">
        <v>184</v>
      </c>
      <c r="J73" s="194">
        <f>IF($G$72=$AF$74,18,0)</f>
        <v>0</v>
      </c>
      <c r="K73" s="52"/>
      <c r="L73" s="87"/>
      <c r="M73" s="89">
        <f>IF(OR(Q73=$AK$7,Q73=$AK$8),K73,"")</f>
        <v>0</v>
      </c>
      <c r="N73" s="89" t="str">
        <f>IF(Q73=$AK$9,K73,"")</f>
        <v/>
      </c>
      <c r="O73" s="89"/>
      <c r="P73" s="89"/>
      <c r="Q73" s="182"/>
      <c r="R73" s="151"/>
      <c r="S73" s="183"/>
      <c r="T73" s="76"/>
      <c r="W73" s="185"/>
      <c r="X73" s="185"/>
      <c r="Y73" s="185"/>
      <c r="Z73" s="185"/>
      <c r="AA73" s="185"/>
      <c r="AB73" s="185"/>
      <c r="AC73" s="185"/>
      <c r="AD73" s="239"/>
    </row>
    <row r="74" spans="1:32" ht="45" hidden="1" customHeight="1">
      <c r="E74" s="155"/>
      <c r="F74" s="315"/>
      <c r="G74" s="332"/>
      <c r="H74" s="194">
        <v>19.2</v>
      </c>
      <c r="I74" s="164" t="s">
        <v>185</v>
      </c>
      <c r="J74" s="194">
        <f>IF($G$72=$AF$74,7,0)</f>
        <v>0</v>
      </c>
      <c r="K74" s="52"/>
      <c r="L74" s="87"/>
      <c r="M74" s="89">
        <f>IF(OR(Q74=$AK$7,Q74=$AK$8),K74,"")</f>
        <v>0</v>
      </c>
      <c r="N74" s="89" t="str">
        <f>IF(Q74=$AK$9,K74,"")</f>
        <v/>
      </c>
      <c r="O74" s="89"/>
      <c r="P74" s="89"/>
      <c r="Q74" s="182"/>
      <c r="R74" s="151"/>
      <c r="S74" s="184"/>
      <c r="T74" s="76"/>
      <c r="W74" s="185"/>
      <c r="X74" s="185"/>
      <c r="Y74" s="185"/>
      <c r="Z74" s="185"/>
      <c r="AA74" s="185"/>
      <c r="AB74" s="185"/>
      <c r="AC74" s="185"/>
      <c r="AD74" s="239"/>
      <c r="AF74" s="77" t="s">
        <v>182</v>
      </c>
    </row>
    <row r="75" spans="1:32" ht="102.5" customHeight="1">
      <c r="B75" s="71">
        <v>1</v>
      </c>
      <c r="C75" s="71">
        <f>IF(D75=TRUE,B75,0)</f>
        <v>0</v>
      </c>
      <c r="D75" s="71" t="b">
        <v>0</v>
      </c>
      <c r="E75" s="155"/>
      <c r="F75" s="314" t="s">
        <v>186</v>
      </c>
      <c r="G75" s="317" t="s">
        <v>187</v>
      </c>
      <c r="H75" s="169">
        <v>20.100000000000001</v>
      </c>
      <c r="I75" s="186" t="s">
        <v>188</v>
      </c>
      <c r="J75" s="159">
        <f>IF(OR(D75=FALSE,Q75=$AK$11),B75,0)</f>
        <v>1</v>
      </c>
      <c r="K75" s="56"/>
      <c r="L75" s="88"/>
      <c r="M75" s="89" t="str">
        <f>IF(OR(Q75=$AK$9,Q75=$AK$10),K75,"")</f>
        <v/>
      </c>
      <c r="N75" s="89" t="str">
        <f>IF(Q75=$AK$11,K75,"")</f>
        <v/>
      </c>
      <c r="O75" s="89"/>
      <c r="P75" s="89"/>
      <c r="Q75" s="182"/>
      <c r="R75" s="151"/>
      <c r="S75" s="221"/>
      <c r="T75" s="76"/>
      <c r="V75" s="185"/>
      <c r="W75" s="185"/>
      <c r="X75" s="185"/>
      <c r="Y75" s="185"/>
      <c r="Z75" s="185"/>
      <c r="AA75" s="235"/>
      <c r="AB75" s="235"/>
      <c r="AC75" s="235"/>
      <c r="AD75" s="238"/>
      <c r="AF75" s="76" t="s">
        <v>189</v>
      </c>
    </row>
    <row r="76" spans="1:32" ht="70" customHeight="1">
      <c r="B76" s="71">
        <v>1</v>
      </c>
      <c r="C76" s="71">
        <f>IF(D76=TRUE,B76,0)</f>
        <v>0</v>
      </c>
      <c r="D76" s="71" t="b">
        <v>0</v>
      </c>
      <c r="E76" s="155"/>
      <c r="F76" s="316"/>
      <c r="G76" s="332"/>
      <c r="H76" s="165">
        <v>20.2</v>
      </c>
      <c r="I76" s="164" t="s">
        <v>190</v>
      </c>
      <c r="J76" s="159">
        <f>IF(OR(D76=FALSE,Q76=$AK$11),B76,0)</f>
        <v>1</v>
      </c>
      <c r="K76" s="52"/>
      <c r="L76" s="88"/>
      <c r="M76" s="89" t="str">
        <f t="shared" ref="M76:M79" si="17">IF(OR(Q76=$AK$9,Q76=$AK$10),K76,"")</f>
        <v/>
      </c>
      <c r="N76" s="89" t="str">
        <f t="shared" ref="N76:N80" si="18">IF(Q76=$AK$11,K76,"")</f>
        <v/>
      </c>
      <c r="O76" s="89"/>
      <c r="P76" s="89"/>
      <c r="Q76" s="182"/>
      <c r="R76" s="151"/>
      <c r="S76" s="221"/>
      <c r="T76" s="76"/>
      <c r="V76" s="185"/>
      <c r="W76" s="185"/>
      <c r="X76" s="185"/>
      <c r="Y76" s="185"/>
      <c r="Z76" s="185"/>
      <c r="AA76" s="235"/>
      <c r="AB76" s="235"/>
      <c r="AC76" s="235"/>
      <c r="AD76" s="238"/>
    </row>
    <row r="77" spans="1:32" ht="205.5" customHeight="1">
      <c r="E77" s="155"/>
      <c r="F77" s="196" t="s">
        <v>191</v>
      </c>
      <c r="G77" s="164" t="s">
        <v>192</v>
      </c>
      <c r="H77" s="197">
        <v>21.1</v>
      </c>
      <c r="I77" s="186" t="s">
        <v>193</v>
      </c>
      <c r="J77" s="165">
        <v>19</v>
      </c>
      <c r="K77" s="52"/>
      <c r="L77" s="88"/>
      <c r="M77" s="89" t="str">
        <f>IF(OR(Q77=$AK$9,Q77=$AK$10),K77,"")</f>
        <v/>
      </c>
      <c r="N77" s="89" t="str">
        <f>IF(Q77=$AK$11,K77,"")</f>
        <v/>
      </c>
      <c r="O77" s="89"/>
      <c r="P77" s="89"/>
      <c r="Q77" s="182"/>
      <c r="R77" s="151"/>
      <c r="S77" s="221"/>
      <c r="T77" s="76"/>
      <c r="V77" s="185"/>
      <c r="W77" s="185"/>
      <c r="X77" s="185"/>
      <c r="Y77" s="185"/>
      <c r="Z77" s="185"/>
      <c r="AA77" s="235"/>
      <c r="AB77" s="235"/>
      <c r="AC77" s="235"/>
      <c r="AD77" s="238"/>
    </row>
    <row r="78" spans="1:32" ht="45" customHeight="1">
      <c r="E78" s="155"/>
      <c r="F78" s="314" t="s">
        <v>194</v>
      </c>
      <c r="G78" s="317" t="s">
        <v>195</v>
      </c>
      <c r="H78" s="169">
        <v>22.1</v>
      </c>
      <c r="I78" s="258" t="s">
        <v>196</v>
      </c>
      <c r="J78" s="162" t="s">
        <v>82</v>
      </c>
      <c r="K78" s="50"/>
      <c r="L78" s="88"/>
      <c r="M78" s="89" t="str">
        <f t="shared" si="17"/>
        <v/>
      </c>
      <c r="N78" s="89" t="str">
        <f t="shared" si="18"/>
        <v/>
      </c>
      <c r="O78" s="89"/>
      <c r="P78" s="89"/>
      <c r="Q78" s="182"/>
      <c r="R78" s="151"/>
      <c r="S78" s="221"/>
      <c r="T78" s="76"/>
      <c r="V78" s="185"/>
      <c r="W78" s="185"/>
      <c r="X78" s="185"/>
      <c r="Y78" s="185"/>
      <c r="Z78" s="185"/>
      <c r="AA78" s="235"/>
      <c r="AB78" s="235"/>
      <c r="AC78" s="235"/>
      <c r="AD78" s="238"/>
    </row>
    <row r="79" spans="1:32" ht="45" customHeight="1">
      <c r="E79" s="155"/>
      <c r="F79" s="315"/>
      <c r="G79" s="318"/>
      <c r="H79" s="169">
        <v>22.2</v>
      </c>
      <c r="I79" s="213" t="s">
        <v>197</v>
      </c>
      <c r="J79" s="165">
        <f>IF(I79=AF81,3,2)</f>
        <v>3</v>
      </c>
      <c r="K79" s="60"/>
      <c r="L79" s="88" t="str">
        <f>IF(AND(K79&gt;0,$K$78&lt;&gt;$AL$9),"!","")</f>
        <v/>
      </c>
      <c r="M79" s="89" t="str">
        <f t="shared" si="17"/>
        <v/>
      </c>
      <c r="N79" s="89" t="str">
        <f t="shared" si="18"/>
        <v/>
      </c>
      <c r="O79" s="89"/>
      <c r="P79" s="89"/>
      <c r="Q79" s="182"/>
      <c r="R79" s="151"/>
      <c r="S79" s="221"/>
      <c r="T79" s="76"/>
      <c r="V79" s="185"/>
      <c r="W79" s="185"/>
      <c r="X79" s="185"/>
      <c r="Y79" s="185"/>
      <c r="Z79" s="185"/>
      <c r="AA79" s="235"/>
      <c r="AB79" s="235"/>
      <c r="AC79" s="235"/>
      <c r="AD79" s="238"/>
      <c r="AF79" s="77" t="s">
        <v>198</v>
      </c>
    </row>
    <row r="80" spans="1:32" ht="45" hidden="1" customHeight="1">
      <c r="E80" s="198"/>
      <c r="F80" s="310"/>
      <c r="G80" s="312"/>
      <c r="H80" s="168" t="s">
        <v>199</v>
      </c>
      <c r="I80" s="258" t="s">
        <v>200</v>
      </c>
      <c r="J80" s="165">
        <f>IF(G78=W80,1,0)</f>
        <v>0</v>
      </c>
      <c r="K80" s="147"/>
      <c r="L80" s="88"/>
      <c r="M80" s="89">
        <f>IF(OR(Q80=$AK$7,Q80=$AK$8),K80,"")</f>
        <v>0</v>
      </c>
      <c r="N80" s="89" t="str">
        <f t="shared" si="18"/>
        <v/>
      </c>
      <c r="O80" s="89"/>
      <c r="P80" s="89"/>
      <c r="Q80" s="144"/>
      <c r="R80" s="151"/>
      <c r="S80" s="146"/>
      <c r="T80" s="76"/>
      <c r="W80" s="77" t="s">
        <v>198</v>
      </c>
    </row>
    <row r="81" spans="1:32" ht="45" customHeight="1">
      <c r="E81" s="90"/>
      <c r="F81" s="90" t="s">
        <v>36</v>
      </c>
      <c r="G81" s="90"/>
      <c r="H81" s="91"/>
      <c r="I81" s="90"/>
      <c r="J81" s="91">
        <f>SUM(J75+J76+J77+J79)</f>
        <v>24</v>
      </c>
      <c r="K81" s="53">
        <f>SUM(K73:K80)</f>
        <v>0</v>
      </c>
      <c r="L81" s="87"/>
      <c r="M81" s="92">
        <f>SUM(M73:M80)</f>
        <v>0</v>
      </c>
      <c r="N81" s="92">
        <f>SUM(N73:N80)</f>
        <v>0</v>
      </c>
      <c r="O81" s="42"/>
      <c r="P81" s="42"/>
      <c r="R81" s="145"/>
      <c r="S81" s="149"/>
      <c r="T81" s="76"/>
      <c r="AF81" s="77" t="s">
        <v>197</v>
      </c>
    </row>
    <row r="82" spans="1:32" ht="45" customHeight="1">
      <c r="K82" s="59"/>
      <c r="L82" s="103"/>
    </row>
    <row r="83" spans="1:32" ht="45" customHeight="1">
      <c r="E83" s="28"/>
      <c r="F83" s="309" t="s">
        <v>201</v>
      </c>
      <c r="G83" s="309"/>
      <c r="H83" s="309"/>
      <c r="I83" s="309"/>
      <c r="J83" s="28">
        <f>SUM(5)</f>
        <v>5</v>
      </c>
      <c r="K83" s="55"/>
      <c r="L83" s="87"/>
      <c r="M83" s="333"/>
      <c r="N83" s="333"/>
      <c r="O83" s="253"/>
      <c r="P83" s="253"/>
      <c r="Q83" s="333"/>
      <c r="R83" s="333"/>
      <c r="S83" s="253"/>
      <c r="T83" s="101"/>
      <c r="V83" s="176"/>
      <c r="W83" s="176"/>
      <c r="X83" s="176"/>
      <c r="Y83" s="176"/>
      <c r="Z83" s="176"/>
      <c r="AA83" s="176"/>
      <c r="AB83" s="176"/>
      <c r="AC83" s="176"/>
      <c r="AD83" s="176"/>
    </row>
    <row r="84" spans="1:32" ht="45" customHeight="1">
      <c r="E84" s="155"/>
      <c r="F84" s="320" t="s">
        <v>202</v>
      </c>
      <c r="G84" s="317" t="s">
        <v>203</v>
      </c>
      <c r="H84" s="163">
        <v>23.1</v>
      </c>
      <c r="I84" s="187" t="s">
        <v>204</v>
      </c>
      <c r="J84" s="159">
        <v>5</v>
      </c>
      <c r="K84" s="61"/>
      <c r="L84" s="334" t="str">
        <f>IF(SUM(K84:K86)&gt;5,"ERROR: Please enter a total points score less than or equal to 5 for this credit.","")</f>
        <v/>
      </c>
      <c r="M84" s="89" t="str">
        <f>IF(OR(Q84=$AK$9,Q84=$AK$10),K84,"")</f>
        <v/>
      </c>
      <c r="N84" s="89" t="str">
        <f>IF(Q84=$AK$11,K84,"")</f>
        <v/>
      </c>
      <c r="O84" s="89"/>
      <c r="P84" s="89"/>
      <c r="Q84" s="182"/>
      <c r="R84" s="151"/>
      <c r="S84" s="220"/>
      <c r="T84" s="76"/>
      <c r="V84" s="185"/>
      <c r="W84" s="185"/>
      <c r="X84" s="185"/>
      <c r="Y84" s="185"/>
      <c r="Z84" s="185"/>
      <c r="AA84" s="235"/>
      <c r="AB84" s="235"/>
      <c r="AC84" s="235"/>
      <c r="AD84" s="238"/>
    </row>
    <row r="85" spans="1:32" ht="45" customHeight="1">
      <c r="E85" s="155"/>
      <c r="F85" s="335"/>
      <c r="G85" s="318"/>
      <c r="H85" s="163">
        <v>23.2</v>
      </c>
      <c r="I85" s="186" t="s">
        <v>205</v>
      </c>
      <c r="J85" s="159">
        <v>2</v>
      </c>
      <c r="K85" s="52"/>
      <c r="L85" s="334"/>
      <c r="M85" s="89" t="str">
        <f t="shared" ref="M85:M87" si="19">IF(OR(Q85=$AK$9,Q85=$AK$10),K85,"")</f>
        <v/>
      </c>
      <c r="N85" s="89" t="str">
        <f t="shared" ref="N85:N87" si="20">IF(Q85=$AK$11,K85,"")</f>
        <v/>
      </c>
      <c r="O85" s="89"/>
      <c r="P85" s="89"/>
      <c r="Q85" s="182"/>
      <c r="R85" s="151"/>
      <c r="S85" s="221"/>
      <c r="T85" s="76"/>
      <c r="V85" s="185"/>
      <c r="W85" s="185"/>
      <c r="X85" s="185"/>
      <c r="Y85" s="185"/>
      <c r="Z85" s="185"/>
      <c r="AA85" s="235"/>
      <c r="AB85" s="235"/>
      <c r="AC85" s="235"/>
      <c r="AD85" s="238"/>
    </row>
    <row r="86" spans="1:32" ht="45" customHeight="1">
      <c r="A86" s="139"/>
      <c r="E86" s="155"/>
      <c r="F86" s="335"/>
      <c r="G86" s="318"/>
      <c r="H86" s="163">
        <v>23.3</v>
      </c>
      <c r="I86" s="191" t="s">
        <v>206</v>
      </c>
      <c r="J86" s="159">
        <v>2</v>
      </c>
      <c r="K86" s="52"/>
      <c r="L86" s="334"/>
      <c r="M86" s="89" t="str">
        <f t="shared" si="19"/>
        <v/>
      </c>
      <c r="N86" s="89" t="str">
        <f t="shared" si="20"/>
        <v/>
      </c>
      <c r="O86" s="89"/>
      <c r="P86" s="89"/>
      <c r="Q86" s="182"/>
      <c r="R86" s="151"/>
      <c r="S86" s="221"/>
      <c r="T86" s="76"/>
      <c r="V86" s="185"/>
      <c r="W86" s="185"/>
      <c r="X86" s="185"/>
      <c r="Y86" s="185"/>
      <c r="Z86" s="185"/>
      <c r="AA86" s="235"/>
      <c r="AB86" s="235"/>
      <c r="AC86" s="235"/>
      <c r="AD86" s="238"/>
    </row>
    <row r="87" spans="1:32" ht="45" customHeight="1">
      <c r="A87" s="139"/>
      <c r="E87" s="155"/>
      <c r="F87" s="321"/>
      <c r="G87" s="312"/>
      <c r="H87" s="163">
        <v>23.4</v>
      </c>
      <c r="I87" s="191" t="s">
        <v>207</v>
      </c>
      <c r="J87" s="159">
        <v>1</v>
      </c>
      <c r="K87" s="52"/>
      <c r="L87" s="254"/>
      <c r="M87" s="89" t="str">
        <f t="shared" si="19"/>
        <v/>
      </c>
      <c r="N87" s="89" t="str">
        <f t="shared" si="20"/>
        <v/>
      </c>
      <c r="O87" s="89"/>
      <c r="P87" s="89"/>
      <c r="Q87" s="182"/>
      <c r="R87" s="152"/>
      <c r="S87" s="222"/>
      <c r="T87" s="76"/>
      <c r="V87" s="185"/>
      <c r="W87" s="185"/>
      <c r="X87" s="185"/>
      <c r="Y87" s="185"/>
      <c r="Z87" s="185"/>
      <c r="AA87" s="235"/>
      <c r="AB87" s="235"/>
      <c r="AC87" s="235"/>
      <c r="AD87" s="238"/>
    </row>
    <row r="88" spans="1:32" ht="45" customHeight="1">
      <c r="E88" s="90"/>
      <c r="F88" s="90" t="s">
        <v>36</v>
      </c>
      <c r="G88" s="90"/>
      <c r="H88" s="91"/>
      <c r="I88" s="90"/>
      <c r="J88" s="91">
        <f>SUM(5)</f>
        <v>5</v>
      </c>
      <c r="K88" s="53">
        <f>IF(SUM(K84:K87)&gt;5,5,SUM(K84:K87))</f>
        <v>0</v>
      </c>
      <c r="L88" s="87"/>
      <c r="M88" s="92">
        <f>IF(SUM(M84:M87)&gt;5,5,SUM(M84:M87))</f>
        <v>0</v>
      </c>
      <c r="N88" s="92">
        <f>IF(SUM(N84:N87)&gt;5,5,SUM(N84:N87))</f>
        <v>0</v>
      </c>
      <c r="O88" s="42"/>
      <c r="P88" s="42"/>
      <c r="R88" s="145"/>
      <c r="S88" s="149"/>
      <c r="T88" s="76"/>
    </row>
    <row r="89" spans="1:32" ht="45" customHeight="1">
      <c r="K89" s="59"/>
      <c r="L89" s="103"/>
    </row>
    <row r="90" spans="1:32" ht="45" customHeight="1">
      <c r="E90" s="28"/>
      <c r="F90" s="309" t="s">
        <v>208</v>
      </c>
      <c r="G90" s="309"/>
      <c r="H90" s="309"/>
      <c r="I90" s="309"/>
      <c r="J90" s="28">
        <f>3-SUM(C92:C94)</f>
        <v>3</v>
      </c>
      <c r="K90" s="55"/>
      <c r="L90" s="87"/>
      <c r="M90" s="45"/>
      <c r="N90" s="45"/>
      <c r="O90" s="45"/>
      <c r="P90" s="45"/>
      <c r="Q90" s="45"/>
      <c r="R90" s="145"/>
      <c r="S90" s="253"/>
      <c r="T90" s="101"/>
      <c r="V90" s="176"/>
      <c r="W90" s="176"/>
      <c r="X90" s="176"/>
      <c r="Y90" s="176"/>
      <c r="Z90" s="176"/>
      <c r="AA90" s="176"/>
      <c r="AB90" s="176"/>
      <c r="AC90" s="176"/>
      <c r="AD90" s="176"/>
    </row>
    <row r="91" spans="1:32" ht="45" customHeight="1">
      <c r="E91" s="155"/>
      <c r="F91" s="311" t="s">
        <v>209</v>
      </c>
      <c r="G91" s="317" t="s">
        <v>210</v>
      </c>
      <c r="H91" s="163">
        <v>24.1</v>
      </c>
      <c r="I91" s="187" t="s">
        <v>211</v>
      </c>
      <c r="J91" s="162" t="s">
        <v>82</v>
      </c>
      <c r="K91" s="50"/>
      <c r="L91" s="102"/>
      <c r="M91" s="89" t="str">
        <f>IF(OR(Q91=$AK$9,Q91=$AK$10),K91,"")</f>
        <v/>
      </c>
      <c r="N91" s="89" t="str">
        <f>IF(Q91=$AK$11,K91,"")</f>
        <v/>
      </c>
      <c r="O91" s="89"/>
      <c r="P91" s="89"/>
      <c r="Q91" s="182"/>
      <c r="R91" s="151"/>
      <c r="S91" s="220"/>
      <c r="T91" s="76"/>
      <c r="V91" s="185"/>
      <c r="W91" s="185"/>
      <c r="X91" s="185"/>
      <c r="Y91" s="185"/>
      <c r="Z91" s="185"/>
      <c r="AA91" s="235"/>
      <c r="AB91" s="235"/>
      <c r="AC91" s="235"/>
      <c r="AD91" s="238"/>
    </row>
    <row r="92" spans="1:32" ht="45" customHeight="1">
      <c r="A92" s="139"/>
      <c r="B92" s="67">
        <v>1</v>
      </c>
      <c r="C92" s="67">
        <f>IF(D92=TRUE,B92,0)</f>
        <v>0</v>
      </c>
      <c r="D92" s="71" t="b">
        <v>0</v>
      </c>
      <c r="E92" s="155"/>
      <c r="F92" s="311"/>
      <c r="G92" s="312"/>
      <c r="H92" s="165">
        <v>24.2</v>
      </c>
      <c r="I92" s="186" t="s">
        <v>212</v>
      </c>
      <c r="J92" s="159">
        <f>IF(OR(D92=FALSE,Q92=$AK$11),B92,0)</f>
        <v>1</v>
      </c>
      <c r="K92" s="61"/>
      <c r="L92" s="88" t="str">
        <f>IF(AND(K92&gt;0,$K91&lt;&gt;$AL$9),"!","")</f>
        <v/>
      </c>
      <c r="M92" s="89" t="str">
        <f t="shared" ref="M92:M94" si="21">IF(OR(Q92=$AK$9,Q92=$AK$10),K92,"")</f>
        <v/>
      </c>
      <c r="N92" s="89" t="str">
        <f t="shared" ref="N92:N94" si="22">IF(Q92=$AK$11,K92,"")</f>
        <v/>
      </c>
      <c r="O92" s="89"/>
      <c r="P92" s="89"/>
      <c r="Q92" s="182"/>
      <c r="R92" s="151"/>
      <c r="S92" s="221"/>
      <c r="T92" s="76"/>
      <c r="V92" s="185"/>
      <c r="W92" s="185"/>
      <c r="X92" s="185"/>
      <c r="Y92" s="185"/>
      <c r="Z92" s="185"/>
      <c r="AA92" s="235"/>
      <c r="AB92" s="235"/>
      <c r="AC92" s="235"/>
      <c r="AD92" s="238"/>
    </row>
    <row r="93" spans="1:32" ht="45" customHeight="1">
      <c r="A93" s="139"/>
      <c r="B93" s="67">
        <v>1</v>
      </c>
      <c r="C93" s="67">
        <f>IF(D93=TRUE,B93,0)</f>
        <v>0</v>
      </c>
      <c r="D93" s="71" t="b">
        <v>0</v>
      </c>
      <c r="E93" s="155"/>
      <c r="F93" s="250" t="s">
        <v>213</v>
      </c>
      <c r="G93" s="258" t="s">
        <v>214</v>
      </c>
      <c r="H93" s="197">
        <v>25.1</v>
      </c>
      <c r="I93" s="258" t="s">
        <v>215</v>
      </c>
      <c r="J93" s="159">
        <f>IF(OR(D93=FALSE,Q93=$AK$11),B93,0)</f>
        <v>1</v>
      </c>
      <c r="K93" s="61"/>
      <c r="L93" s="102"/>
      <c r="M93" s="89" t="str">
        <f t="shared" si="21"/>
        <v/>
      </c>
      <c r="N93" s="89" t="str">
        <f t="shared" si="22"/>
        <v/>
      </c>
      <c r="O93" s="89"/>
      <c r="P93" s="89"/>
      <c r="Q93" s="182"/>
      <c r="R93" s="151"/>
      <c r="S93" s="221"/>
      <c r="T93" s="76"/>
      <c r="V93" s="185"/>
      <c r="W93" s="185"/>
      <c r="X93" s="185"/>
      <c r="Y93" s="185"/>
      <c r="Z93" s="185"/>
      <c r="AA93" s="235"/>
      <c r="AB93" s="235"/>
      <c r="AC93" s="235"/>
      <c r="AD93" s="238"/>
    </row>
    <row r="94" spans="1:32" ht="45" customHeight="1">
      <c r="A94" s="139"/>
      <c r="B94" s="67">
        <v>1</v>
      </c>
      <c r="C94" s="67">
        <f>IF(D94=TRUE,B94,0)</f>
        <v>0</v>
      </c>
      <c r="D94" s="71" t="b">
        <v>0</v>
      </c>
      <c r="E94" s="155"/>
      <c r="F94" s="199" t="s">
        <v>216</v>
      </c>
      <c r="G94" s="251" t="s">
        <v>217</v>
      </c>
      <c r="H94" s="200">
        <v>26.1</v>
      </c>
      <c r="I94" s="201" t="s">
        <v>216</v>
      </c>
      <c r="J94" s="159">
        <f>IF(OR(D94=FALSE,Q94=$AK$11),B94,0)</f>
        <v>1</v>
      </c>
      <c r="K94" s="62"/>
      <c r="L94" s="102"/>
      <c r="M94" s="89" t="str">
        <f t="shared" si="21"/>
        <v/>
      </c>
      <c r="N94" s="89" t="str">
        <f t="shared" si="22"/>
        <v/>
      </c>
      <c r="O94" s="89"/>
      <c r="P94" s="89"/>
      <c r="Q94" s="182"/>
      <c r="R94" s="151"/>
      <c r="S94" s="221"/>
      <c r="T94" s="76"/>
      <c r="V94" s="185"/>
      <c r="W94" s="185"/>
      <c r="X94" s="185"/>
      <c r="Y94" s="185"/>
      <c r="Z94" s="185"/>
      <c r="AA94" s="235"/>
      <c r="AB94" s="235"/>
      <c r="AC94" s="235"/>
      <c r="AD94" s="238"/>
    </row>
    <row r="95" spans="1:32" ht="45" customHeight="1">
      <c r="E95" s="90"/>
      <c r="F95" s="90" t="s">
        <v>36</v>
      </c>
      <c r="G95" s="90"/>
      <c r="H95" s="91"/>
      <c r="I95" s="90"/>
      <c r="J95" s="91">
        <f>SUM(J91:J94)</f>
        <v>3</v>
      </c>
      <c r="K95" s="53">
        <f>SUM(K91:K94)</f>
        <v>0</v>
      </c>
      <c r="L95" s="87"/>
      <c r="M95" s="92">
        <f t="shared" ref="M95:N95" si="23">SUM(M91:M94)</f>
        <v>0</v>
      </c>
      <c r="N95" s="92">
        <f t="shared" si="23"/>
        <v>0</v>
      </c>
      <c r="O95" s="42"/>
      <c r="P95" s="42"/>
      <c r="Q95" s="73"/>
      <c r="R95" s="76"/>
      <c r="S95" s="153"/>
      <c r="T95" s="76"/>
    </row>
    <row r="96" spans="1:32" ht="45" customHeight="1">
      <c r="E96" s="77"/>
      <c r="F96" s="13"/>
      <c r="G96" s="13"/>
      <c r="H96" s="73"/>
      <c r="I96" s="13"/>
      <c r="J96" s="73"/>
      <c r="K96" s="59"/>
      <c r="L96" s="87"/>
      <c r="M96" s="73"/>
      <c r="N96" s="73"/>
      <c r="O96" s="73"/>
      <c r="P96" s="73"/>
      <c r="Q96" s="73"/>
      <c r="R96" s="76"/>
      <c r="S96" s="153"/>
      <c r="T96" s="76"/>
    </row>
    <row r="97" spans="1:30" ht="45" customHeight="1">
      <c r="E97" s="32"/>
      <c r="F97" s="309" t="s">
        <v>218</v>
      </c>
      <c r="G97" s="309"/>
      <c r="H97" s="309"/>
      <c r="I97" s="309"/>
      <c r="J97" s="32">
        <v>10</v>
      </c>
      <c r="K97" s="55"/>
      <c r="L97" s="87"/>
      <c r="M97" s="31"/>
      <c r="N97" s="31"/>
      <c r="O97" s="31"/>
      <c r="P97" s="31"/>
      <c r="Q97" s="31"/>
      <c r="R97" s="101"/>
      <c r="S97" s="154"/>
      <c r="T97" s="101"/>
      <c r="V97" s="176"/>
      <c r="W97" s="176"/>
      <c r="X97" s="176"/>
      <c r="Y97" s="176"/>
      <c r="Z97" s="176"/>
      <c r="AA97" s="176"/>
      <c r="AB97" s="176"/>
      <c r="AC97" s="176"/>
      <c r="AD97" s="176"/>
    </row>
    <row r="98" spans="1:30" ht="45" customHeight="1">
      <c r="E98" s="155"/>
      <c r="F98" s="257" t="s">
        <v>219</v>
      </c>
      <c r="G98" s="202" t="s">
        <v>220</v>
      </c>
      <c r="H98" s="203">
        <v>27.1</v>
      </c>
      <c r="I98" s="256" t="s">
        <v>219</v>
      </c>
      <c r="J98" s="336">
        <v>10</v>
      </c>
      <c r="K98" s="63"/>
      <c r="L98" s="337" t="str">
        <f>IF(SUM(K98:K102)&gt;10,"ERROR: the total number of points available in the Innovation category is 10. Please enter a points score less than or equal to 10.","")</f>
        <v/>
      </c>
      <c r="M98" s="89" t="str">
        <f>IF(OR(Q98=$AK$9,Q98=$AK$10),K98,"")</f>
        <v/>
      </c>
      <c r="N98" s="89" t="str">
        <f>IF(Q98=$AK$11,K98,"")</f>
        <v/>
      </c>
      <c r="O98" s="89"/>
      <c r="P98" s="89"/>
      <c r="Q98" s="182"/>
      <c r="R98" s="151"/>
      <c r="S98" s="220"/>
      <c r="T98" s="76"/>
      <c r="V98" s="185"/>
      <c r="W98" s="185"/>
      <c r="X98" s="185"/>
      <c r="Y98" s="185"/>
      <c r="Z98" s="185"/>
      <c r="AA98" s="235"/>
      <c r="AB98" s="235"/>
      <c r="AC98" s="235"/>
      <c r="AD98" s="238"/>
    </row>
    <row r="99" spans="1:30" ht="45" customHeight="1">
      <c r="E99" s="155"/>
      <c r="F99" s="250" t="s">
        <v>221</v>
      </c>
      <c r="G99" s="204" t="s">
        <v>222</v>
      </c>
      <c r="H99" s="159">
        <v>27.2</v>
      </c>
      <c r="I99" s="164" t="s">
        <v>221</v>
      </c>
      <c r="J99" s="336"/>
      <c r="K99" s="63"/>
      <c r="L99" s="337"/>
      <c r="M99" s="89" t="str">
        <f t="shared" ref="M99:M102" si="24">IF(OR(Q99=$AK$9,Q99=$AK$10),K99,"")</f>
        <v/>
      </c>
      <c r="N99" s="89" t="str">
        <f t="shared" ref="N99:N102" si="25">IF(Q99=$AK$11,K99,"")</f>
        <v/>
      </c>
      <c r="O99" s="89"/>
      <c r="P99" s="89"/>
      <c r="Q99" s="182"/>
      <c r="R99" s="151"/>
      <c r="S99" s="221"/>
      <c r="T99" s="76"/>
      <c r="V99" s="185"/>
      <c r="W99" s="185"/>
      <c r="X99" s="185"/>
      <c r="Y99" s="185"/>
      <c r="Z99" s="185"/>
      <c r="AA99" s="235"/>
      <c r="AB99" s="235"/>
      <c r="AC99" s="235"/>
      <c r="AD99" s="238"/>
    </row>
    <row r="100" spans="1:30" ht="76" customHeight="1">
      <c r="E100" s="155"/>
      <c r="F100" s="250" t="s">
        <v>223</v>
      </c>
      <c r="G100" s="204" t="s">
        <v>224</v>
      </c>
      <c r="H100" s="159">
        <v>27.3</v>
      </c>
      <c r="I100" s="164" t="s">
        <v>223</v>
      </c>
      <c r="J100" s="336"/>
      <c r="K100" s="63"/>
      <c r="L100" s="337"/>
      <c r="M100" s="89" t="str">
        <f t="shared" si="24"/>
        <v/>
      </c>
      <c r="N100" s="89" t="str">
        <f t="shared" si="25"/>
        <v/>
      </c>
      <c r="O100" s="89"/>
      <c r="P100" s="89"/>
      <c r="Q100" s="182"/>
      <c r="R100" s="151"/>
      <c r="S100" s="221"/>
      <c r="T100" s="76"/>
      <c r="V100" s="185"/>
      <c r="W100" s="185"/>
      <c r="X100" s="185"/>
      <c r="Y100" s="185"/>
      <c r="Z100" s="185"/>
      <c r="AA100" s="235"/>
      <c r="AB100" s="235"/>
      <c r="AC100" s="235"/>
      <c r="AD100" s="238"/>
    </row>
    <row r="101" spans="1:30" ht="67.5" customHeight="1">
      <c r="E101" s="155"/>
      <c r="F101" s="250" t="s">
        <v>225</v>
      </c>
      <c r="G101" s="204" t="s">
        <v>226</v>
      </c>
      <c r="H101" s="159">
        <v>27.4</v>
      </c>
      <c r="I101" s="164" t="s">
        <v>225</v>
      </c>
      <c r="J101" s="336"/>
      <c r="K101" s="63"/>
      <c r="L101" s="337"/>
      <c r="M101" s="89" t="str">
        <f t="shared" si="24"/>
        <v/>
      </c>
      <c r="N101" s="89" t="str">
        <f t="shared" si="25"/>
        <v/>
      </c>
      <c r="O101" s="89"/>
      <c r="P101" s="89"/>
      <c r="Q101" s="182"/>
      <c r="R101" s="151"/>
      <c r="S101" s="221"/>
      <c r="T101" s="76"/>
      <c r="V101" s="185"/>
      <c r="W101" s="185"/>
      <c r="X101" s="185"/>
      <c r="Y101" s="185"/>
      <c r="Z101" s="185"/>
      <c r="AA101" s="235"/>
      <c r="AB101" s="235"/>
      <c r="AC101" s="235"/>
      <c r="AD101" s="238"/>
    </row>
    <row r="102" spans="1:30" ht="45" customHeight="1">
      <c r="E102" s="155"/>
      <c r="F102" s="255" t="s">
        <v>227</v>
      </c>
      <c r="G102" s="205" t="s">
        <v>228</v>
      </c>
      <c r="H102" s="189">
        <v>27.5</v>
      </c>
      <c r="I102" s="206" t="s">
        <v>227</v>
      </c>
      <c r="J102" s="336"/>
      <c r="K102" s="63"/>
      <c r="L102" s="337"/>
      <c r="M102" s="89" t="str">
        <f t="shared" si="24"/>
        <v/>
      </c>
      <c r="N102" s="89" t="str">
        <f t="shared" si="25"/>
        <v/>
      </c>
      <c r="O102" s="89"/>
      <c r="P102" s="89"/>
      <c r="Q102" s="182"/>
      <c r="R102" s="151"/>
      <c r="S102" s="221"/>
      <c r="T102" s="76"/>
      <c r="V102" s="185"/>
      <c r="W102" s="185"/>
      <c r="X102" s="185"/>
      <c r="Y102" s="185"/>
      <c r="Z102" s="185"/>
      <c r="AA102" s="235"/>
      <c r="AB102" s="235"/>
      <c r="AC102" s="235"/>
      <c r="AD102" s="238"/>
    </row>
    <row r="103" spans="1:30" ht="45" customHeight="1">
      <c r="E103" s="90"/>
      <c r="F103" s="90" t="s">
        <v>36</v>
      </c>
      <c r="G103" s="90"/>
      <c r="H103" s="91"/>
      <c r="I103" s="90"/>
      <c r="J103" s="91">
        <f>SUM(J98)</f>
        <v>10</v>
      </c>
      <c r="K103" s="53">
        <f>IF(SUM(K98:K102)&gt;10,10,SUM(K98:K102))</f>
        <v>0</v>
      </c>
      <c r="L103" s="88" t="str">
        <f>IF(K103&gt;10,"!","")</f>
        <v/>
      </c>
      <c r="M103" s="92">
        <f t="shared" ref="M103:N103" si="26">IF(SUM(M98:M102)&gt;10,10,SUM(M98:M102))</f>
        <v>0</v>
      </c>
      <c r="N103" s="92">
        <f t="shared" si="26"/>
        <v>0</v>
      </c>
      <c r="O103" s="42"/>
      <c r="P103" s="42"/>
    </row>
    <row r="104" spans="1:30" ht="45" customHeight="1">
      <c r="F104" s="13"/>
      <c r="G104" s="13"/>
      <c r="H104" s="73"/>
      <c r="I104" s="13"/>
      <c r="J104" s="73"/>
      <c r="K104" s="73"/>
      <c r="L104" s="76"/>
      <c r="M104" s="73"/>
      <c r="N104" s="73"/>
      <c r="O104" s="73"/>
      <c r="P104" s="73"/>
    </row>
    <row r="105" spans="1:30" ht="45" customHeight="1">
      <c r="A105" s="141" t="s">
        <v>229</v>
      </c>
      <c r="F105" s="41"/>
      <c r="G105" s="105"/>
      <c r="H105" s="42"/>
      <c r="I105" s="104" t="s">
        <v>230</v>
      </c>
      <c r="J105" s="79" t="s">
        <v>231</v>
      </c>
      <c r="K105" s="79" t="s">
        <v>232</v>
      </c>
      <c r="L105" s="42"/>
      <c r="M105" s="79" t="s">
        <v>233</v>
      </c>
      <c r="N105" s="79" t="s">
        <v>234</v>
      </c>
      <c r="O105" s="70"/>
      <c r="P105" s="70"/>
      <c r="Q105" s="14"/>
      <c r="R105" s="101"/>
      <c r="S105" s="15"/>
      <c r="T105" s="101"/>
    </row>
    <row r="106" spans="1:30" ht="45" customHeight="1">
      <c r="A106" s="141">
        <f>SUM(C27:C94)</f>
        <v>5</v>
      </c>
      <c r="F106" s="41"/>
      <c r="G106" s="105"/>
      <c r="H106" s="42"/>
      <c r="I106" s="86" t="s">
        <v>235</v>
      </c>
      <c r="J106" s="244">
        <f>SUM(J24+J48+J54+J62+J70+J81+J88+J95)</f>
        <v>100</v>
      </c>
      <c r="K106" s="64">
        <f>K24+K48+K54+K62+K70+K81+K88+K95</f>
        <v>0</v>
      </c>
      <c r="L106" s="42"/>
      <c r="M106" s="64">
        <f>(M24+M48+M54+M62+M70+M81+M88+M95)/J106*100+M103</f>
        <v>0</v>
      </c>
      <c r="N106" s="64">
        <f>(N24+N48+N54+N62+N70+N81+N88+N95)/J106*100+N103</f>
        <v>0</v>
      </c>
      <c r="O106" s="72"/>
      <c r="P106" s="72"/>
      <c r="Q106" s="14"/>
      <c r="R106" s="101"/>
      <c r="S106" s="15"/>
      <c r="T106" s="101"/>
    </row>
    <row r="107" spans="1:30" ht="45" customHeight="1">
      <c r="F107" s="85"/>
      <c r="G107" s="85"/>
      <c r="H107" s="73"/>
      <c r="I107" s="86" t="s">
        <v>236</v>
      </c>
      <c r="J107" s="106"/>
      <c r="K107" s="44">
        <f>K106/J106*100</f>
        <v>0</v>
      </c>
      <c r="L107" s="248"/>
      <c r="M107" s="16"/>
      <c r="N107" s="16"/>
      <c r="O107" s="248"/>
      <c r="P107" s="248"/>
      <c r="Q107" s="14"/>
      <c r="R107" s="17"/>
      <c r="S107" s="18"/>
      <c r="T107" s="76"/>
    </row>
    <row r="108" spans="1:30" ht="45" customHeight="1">
      <c r="F108" s="85"/>
      <c r="G108" s="85"/>
      <c r="H108" s="73"/>
      <c r="I108" s="86" t="s">
        <v>237</v>
      </c>
      <c r="J108" s="40">
        <v>10</v>
      </c>
      <c r="K108" s="64">
        <f>K103</f>
        <v>0</v>
      </c>
      <c r="L108" s="248"/>
      <c r="M108" s="16"/>
      <c r="N108" s="247"/>
      <c r="O108" s="248"/>
      <c r="P108" s="248"/>
      <c r="Q108" s="248"/>
      <c r="R108" s="17"/>
      <c r="S108" s="18"/>
      <c r="T108" s="76"/>
    </row>
    <row r="109" spans="1:30" ht="45" customHeight="1">
      <c r="I109" s="86" t="s">
        <v>238</v>
      </c>
      <c r="J109" s="107"/>
      <c r="K109" s="44">
        <f>(K107)+K108</f>
        <v>0</v>
      </c>
    </row>
    <row r="112" spans="1:30" ht="45" customHeight="1"/>
    <row r="113" spans="1:19" ht="45" customHeight="1"/>
    <row r="114" spans="1:19" ht="45" customHeight="1"/>
    <row r="115" spans="1:19" ht="45" customHeight="1"/>
    <row r="116" spans="1:19" ht="45" customHeight="1"/>
    <row r="122" spans="1:19" s="113" customFormat="1" ht="37.5" hidden="1" customHeight="1">
      <c r="A122" s="110"/>
      <c r="B122" s="110"/>
      <c r="C122" s="110"/>
      <c r="D122" s="110"/>
      <c r="E122" s="110"/>
      <c r="F122" s="111"/>
      <c r="G122" s="111"/>
      <c r="H122" s="112"/>
      <c r="I122" s="111"/>
      <c r="J122" s="112"/>
      <c r="K122" s="112"/>
      <c r="M122" s="112"/>
      <c r="N122" s="112"/>
      <c r="O122" s="109" t="s">
        <v>239</v>
      </c>
      <c r="P122" s="109" t="s">
        <v>240</v>
      </c>
      <c r="Q122" s="114" t="s">
        <v>241</v>
      </c>
      <c r="R122" s="115" t="s">
        <v>242</v>
      </c>
      <c r="S122" s="111"/>
    </row>
    <row r="123" spans="1:19" s="113" customFormat="1" ht="37.5" hidden="1" customHeight="1">
      <c r="A123" s="110"/>
      <c r="B123" s="110"/>
      <c r="C123" s="110"/>
      <c r="D123" s="110"/>
      <c r="E123" s="110"/>
      <c r="F123" s="111"/>
      <c r="G123" s="111"/>
      <c r="H123" s="112"/>
      <c r="I123" s="111"/>
      <c r="J123" s="112"/>
      <c r="K123" s="112"/>
      <c r="M123" s="112"/>
      <c r="N123" s="109" t="s">
        <v>84</v>
      </c>
      <c r="O123" s="117"/>
      <c r="P123" s="116">
        <f>COUNTIF(P9:P94,"Core")</f>
        <v>0</v>
      </c>
      <c r="Q123" s="116">
        <f>COUNTIF(Q9:Q94,"Not Awarded - Major Non-compliance")</f>
        <v>0</v>
      </c>
      <c r="R123" s="118"/>
      <c r="S123" s="111"/>
    </row>
    <row r="124" spans="1:19" s="113" customFormat="1" ht="37.5" hidden="1" customHeight="1">
      <c r="A124" s="110"/>
      <c r="B124" s="110"/>
      <c r="C124" s="110"/>
      <c r="D124" s="110"/>
      <c r="E124" s="110"/>
      <c r="F124" s="111"/>
      <c r="G124" s="111"/>
      <c r="H124" s="112"/>
      <c r="I124" s="111"/>
      <c r="J124" s="112"/>
      <c r="K124" s="112"/>
      <c r="M124" s="112"/>
      <c r="N124" s="109" t="s">
        <v>85</v>
      </c>
      <c r="O124" s="116">
        <f>COUNTIF(O9:O94,"Stage 1")</f>
        <v>0</v>
      </c>
      <c r="P124" s="116">
        <f>COUNTIF(P9:P94,"Stage 1")</f>
        <v>0</v>
      </c>
      <c r="Q124" s="116">
        <f>COUNTIF(Q9:Q94,"Not Awarded - Major Non-compliance")</f>
        <v>0</v>
      </c>
      <c r="R124" s="109" t="str">
        <f>IF(Q124&gt;P124*0.5, "Go to Stage 2", "Assessment Complete")</f>
        <v>Assessment Complete</v>
      </c>
      <c r="S124" s="111"/>
    </row>
    <row r="125" spans="1:19" s="113" customFormat="1" ht="37.5" hidden="1" customHeight="1">
      <c r="A125" s="110"/>
      <c r="B125" s="110"/>
      <c r="C125" s="110"/>
      <c r="D125" s="110"/>
      <c r="E125" s="110"/>
      <c r="F125" s="111"/>
      <c r="G125" s="111"/>
      <c r="H125" s="112"/>
      <c r="I125" s="111"/>
      <c r="J125" s="112"/>
      <c r="K125" s="112"/>
      <c r="M125" s="112"/>
      <c r="N125" s="109" t="s">
        <v>87</v>
      </c>
      <c r="O125" s="116">
        <f>COUNTIF(O9:O94,"Stage 2")</f>
        <v>0</v>
      </c>
      <c r="P125" s="116">
        <f>COUNTIF(P9:P94,"Stage 2")</f>
        <v>0</v>
      </c>
      <c r="Q125" s="116">
        <f>COUNTIF(Q9:Q94,"Not Awarded - Major Non-compliance")</f>
        <v>0</v>
      </c>
      <c r="R125" s="109" t="str">
        <f>IF(AND(R124="Go to Stage 2", P125=0),R124,IF(Q125&gt;SUM(P124:P125)*0.5,"Go to Stage 3","Assessment Complete"))</f>
        <v>Assessment Complete</v>
      </c>
      <c r="S125" s="111"/>
    </row>
    <row r="126" spans="1:19" s="113" customFormat="1" ht="37.5" hidden="1" customHeight="1">
      <c r="A126" s="110"/>
      <c r="B126" s="110"/>
      <c r="C126" s="110"/>
      <c r="D126" s="110"/>
      <c r="E126" s="110"/>
      <c r="F126" s="111"/>
      <c r="G126" s="111"/>
      <c r="H126" s="112"/>
      <c r="I126" s="111"/>
      <c r="J126" s="112"/>
      <c r="K126" s="112"/>
      <c r="M126" s="112"/>
      <c r="N126" s="109" t="s">
        <v>91</v>
      </c>
      <c r="O126" s="116">
        <f>COUNTIF(O9:O94,"Stage 3")</f>
        <v>0</v>
      </c>
      <c r="P126" s="116">
        <f>COUNTIF(P9:P94,"Stage 3")</f>
        <v>0</v>
      </c>
      <c r="Q126" s="116">
        <f>COUNTIF(Q9:Q94,"Not Awarded - Major Non-compliance")</f>
        <v>0</v>
      </c>
      <c r="R126" s="118"/>
      <c r="S126" s="111"/>
    </row>
    <row r="127" spans="1:19" s="113" customFormat="1" ht="37.5" hidden="1" customHeight="1">
      <c r="A127" s="110"/>
      <c r="B127" s="110"/>
      <c r="C127" s="110"/>
      <c r="D127" s="110"/>
      <c r="E127" s="110"/>
      <c r="F127" s="111"/>
      <c r="G127" s="111"/>
      <c r="H127" s="112"/>
      <c r="I127" s="111"/>
      <c r="J127" s="112"/>
      <c r="K127" s="112"/>
      <c r="M127" s="112"/>
      <c r="N127" s="112"/>
      <c r="O127" s="119"/>
      <c r="P127" s="120"/>
      <c r="Q127" s="114">
        <f>COUNTIF(Q9:Q94,"Awarded - Compliant")+COUNTIF(Q9:Q94,"Awarded - Minor non-Compliance")+COUNTIF(Q9:Q94,"Not Awarded - Major non-compliance")</f>
        <v>0</v>
      </c>
      <c r="R127" s="109" t="str">
        <f>IF(R124="Assessment Complete",R124,IF(R125="Assessment Complete",R125,IF(P123&gt;=1,R125,"Assessment Complete")))</f>
        <v>Assessment Complete</v>
      </c>
      <c r="S127" s="111"/>
    </row>
    <row r="218" spans="2:2">
      <c r="B218" s="71" t="b">
        <v>0</v>
      </c>
    </row>
    <row r="219" spans="2:2">
      <c r="B219" s="71" t="b">
        <v>1</v>
      </c>
    </row>
  </sheetData>
  <sheetProtection algorithmName="SHA-512" hashValue="/bQ9cr4aNkZG6c1YSag9CGXqw4gpzkJBrUVKS7+w+lY89LXGIJ5P1IeoR7aTh5ysmFsuEOZsDKJ4CReNB8frHA==" saltValue="o7tWyoqnngCjiE3MWmdteg==" spinCount="100000" sheet="1" objects="1" scenarios="1"/>
  <dataConsolidate/>
  <mergeCells count="64">
    <mergeCell ref="F90:I90"/>
    <mergeCell ref="F91:F92"/>
    <mergeCell ref="G91:G92"/>
    <mergeCell ref="F97:I97"/>
    <mergeCell ref="J98:J102"/>
    <mergeCell ref="L98:L102"/>
    <mergeCell ref="F83:I83"/>
    <mergeCell ref="M83:N83"/>
    <mergeCell ref="Q83:R83"/>
    <mergeCell ref="F84:F87"/>
    <mergeCell ref="G84:G87"/>
    <mergeCell ref="L84:L86"/>
    <mergeCell ref="F73:F74"/>
    <mergeCell ref="G73:G74"/>
    <mergeCell ref="F75:F76"/>
    <mergeCell ref="G75:G76"/>
    <mergeCell ref="F78:F80"/>
    <mergeCell ref="G78:G80"/>
    <mergeCell ref="F50:I50"/>
    <mergeCell ref="F51:F53"/>
    <mergeCell ref="G52:G53"/>
    <mergeCell ref="F57:F61"/>
    <mergeCell ref="G57:G61"/>
    <mergeCell ref="F65:F69"/>
    <mergeCell ref="G65:G69"/>
    <mergeCell ref="F40:F42"/>
    <mergeCell ref="G40:G42"/>
    <mergeCell ref="F43:F44"/>
    <mergeCell ref="G43:G44"/>
    <mergeCell ref="F45:F46"/>
    <mergeCell ref="G45:G46"/>
    <mergeCell ref="F30:F32"/>
    <mergeCell ref="G30:G32"/>
    <mergeCell ref="F33:F36"/>
    <mergeCell ref="G33:G36"/>
    <mergeCell ref="F37:F39"/>
    <mergeCell ref="G37:G39"/>
    <mergeCell ref="F19:F21"/>
    <mergeCell ref="G19:G21"/>
    <mergeCell ref="F22:F23"/>
    <mergeCell ref="G22:G23"/>
    <mergeCell ref="F26:I26"/>
    <mergeCell ref="F27:F29"/>
    <mergeCell ref="G27:G29"/>
    <mergeCell ref="F8:I8"/>
    <mergeCell ref="F10:F12"/>
    <mergeCell ref="G10:G12"/>
    <mergeCell ref="F14:F16"/>
    <mergeCell ref="G14:G16"/>
    <mergeCell ref="F17:F18"/>
    <mergeCell ref="G17:G18"/>
    <mergeCell ref="G4:H4"/>
    <mergeCell ref="V4:Y4"/>
    <mergeCell ref="Z4:AC4"/>
    <mergeCell ref="G5:H5"/>
    <mergeCell ref="V5:Y5"/>
    <mergeCell ref="Z5:AC5"/>
    <mergeCell ref="V1:Y1"/>
    <mergeCell ref="Z1:AC1"/>
    <mergeCell ref="F2:I2"/>
    <mergeCell ref="V2:Y2"/>
    <mergeCell ref="Z2:AC2"/>
    <mergeCell ref="V3:Y3"/>
    <mergeCell ref="Z3:AC3"/>
  </mergeCells>
  <conditionalFormatting sqref="F93:I93 K93">
    <cfRule type="expression" dxfId="52" priority="25">
      <formula>$B$93=TRUE</formula>
    </cfRule>
  </conditionalFormatting>
  <conditionalFormatting sqref="F94:I94 K94">
    <cfRule type="expression" dxfId="51" priority="24">
      <formula>$B$94=TRUE</formula>
    </cfRule>
  </conditionalFormatting>
  <conditionalFormatting sqref="F91:J91 F92:K92 J93:J94">
    <cfRule type="expression" dxfId="50" priority="26">
      <formula>$B$92=TRUE</formula>
    </cfRule>
  </conditionalFormatting>
  <conditionalFormatting sqref="F73:K74">
    <cfRule type="expression" dxfId="49" priority="49">
      <formula>$G$72=$AF$75</formula>
    </cfRule>
  </conditionalFormatting>
  <conditionalFormatting sqref="F77:K77">
    <cfRule type="expression" dxfId="48" priority="48">
      <formula>$G$72=$AF$74</formula>
    </cfRule>
  </conditionalFormatting>
  <conditionalFormatting sqref="G25">
    <cfRule type="expression" dxfId="47" priority="33">
      <formula>#REF!=0</formula>
    </cfRule>
  </conditionalFormatting>
  <conditionalFormatting sqref="G54">
    <cfRule type="expression" dxfId="46" priority="37">
      <formula>#REF!=0</formula>
    </cfRule>
  </conditionalFormatting>
  <conditionalFormatting sqref="H59 H57:I57 H58:J58 H60:J61">
    <cfRule type="expression" dxfId="45" priority="43">
      <formula>$G$51=$AF$51</formula>
    </cfRule>
  </conditionalFormatting>
  <conditionalFormatting sqref="H28:I28 K28">
    <cfRule type="expression" dxfId="44" priority="17">
      <formula>$B$28=TRUE</formula>
    </cfRule>
  </conditionalFormatting>
  <conditionalFormatting sqref="H29:I29 K29">
    <cfRule type="expression" dxfId="43" priority="16">
      <formula>$B$29=TRUE</formula>
    </cfRule>
  </conditionalFormatting>
  <conditionalFormatting sqref="H30:I30 K30">
    <cfRule type="expression" dxfId="42" priority="15">
      <formula>$B$30=TRUE</formula>
    </cfRule>
  </conditionalFormatting>
  <conditionalFormatting sqref="H31:I31 K31">
    <cfRule type="expression" dxfId="41" priority="14">
      <formula>$B$31=TRUE</formula>
    </cfRule>
  </conditionalFormatting>
  <conditionalFormatting sqref="H32:I32 K32">
    <cfRule type="expression" dxfId="40" priority="13">
      <formula>$B$32=TRUE</formula>
    </cfRule>
  </conditionalFormatting>
  <conditionalFormatting sqref="H35:I35 K35">
    <cfRule type="expression" dxfId="39" priority="11">
      <formula>$B$35=TRUE</formula>
    </cfRule>
  </conditionalFormatting>
  <conditionalFormatting sqref="H36:I36 K36">
    <cfRule type="expression" dxfId="38" priority="30">
      <formula>$B$36=TRUE</formula>
    </cfRule>
  </conditionalFormatting>
  <conditionalFormatting sqref="H39:I39 K39">
    <cfRule type="expression" dxfId="37" priority="28">
      <formula>$B$39=TRUE</formula>
    </cfRule>
  </conditionalFormatting>
  <conditionalFormatting sqref="H40:I40 K40">
    <cfRule type="expression" dxfId="36" priority="10">
      <formula>$B$40=TRUE</formula>
    </cfRule>
  </conditionalFormatting>
  <conditionalFormatting sqref="H41:I41 K41">
    <cfRule type="expression" dxfId="35" priority="9">
      <formula>$B$41=TRUE</formula>
    </cfRule>
  </conditionalFormatting>
  <conditionalFormatting sqref="H42:I42 K42">
    <cfRule type="expression" dxfId="34" priority="8">
      <formula>$B$42=TRUE</formula>
    </cfRule>
  </conditionalFormatting>
  <conditionalFormatting sqref="H44:I44 K44">
    <cfRule type="expression" dxfId="33" priority="27">
      <formula>$B$44=TRUE</formula>
    </cfRule>
  </conditionalFormatting>
  <conditionalFormatting sqref="H57:I57 H58:J58 H59 H60:J61">
    <cfRule type="expression" dxfId="32" priority="44">
      <formula>$G$51=#REF!</formula>
    </cfRule>
    <cfRule type="expression" dxfId="31" priority="45">
      <formula>$G$51=#REF!</formula>
    </cfRule>
    <cfRule type="expression" dxfId="30" priority="46">
      <formula>$G$51=#REF!</formula>
    </cfRule>
  </conditionalFormatting>
  <conditionalFormatting sqref="H76:I76 K76">
    <cfRule type="expression" dxfId="29" priority="21">
      <formula>$B$76=TRUE</formula>
    </cfRule>
  </conditionalFormatting>
  <conditionalFormatting sqref="H78:I78 H79 J79:K79">
    <cfRule type="expression" dxfId="28" priority="39">
      <formula>$G$78=$W$80</formula>
    </cfRule>
  </conditionalFormatting>
  <conditionalFormatting sqref="H22:J22">
    <cfRule type="expression" dxfId="27" priority="6">
      <formula>$G$22=$I$23</formula>
    </cfRule>
  </conditionalFormatting>
  <conditionalFormatting sqref="H23:J23">
    <cfRule type="expression" dxfId="26" priority="7">
      <formula>$G$22=$I$22</formula>
    </cfRule>
  </conditionalFormatting>
  <conditionalFormatting sqref="H25:J25">
    <cfRule type="expression" dxfId="25" priority="38">
      <formula>#REF!=0</formula>
    </cfRule>
  </conditionalFormatting>
  <conditionalFormatting sqref="H59:J59">
    <cfRule type="expression" dxfId="24" priority="4">
      <formula>$B$59=TRUE</formula>
    </cfRule>
  </conditionalFormatting>
  <conditionalFormatting sqref="H66:J66">
    <cfRule type="expression" dxfId="23" priority="42">
      <formula>$B$66=TRUE</formula>
    </cfRule>
  </conditionalFormatting>
  <conditionalFormatting sqref="H66:J69">
    <cfRule type="expression" dxfId="22" priority="51">
      <formula>$G$65=$AF$65</formula>
    </cfRule>
  </conditionalFormatting>
  <conditionalFormatting sqref="H67:J67">
    <cfRule type="expression" dxfId="21" priority="41">
      <formula>$B$67=TRUE</formula>
    </cfRule>
  </conditionalFormatting>
  <conditionalFormatting sqref="H68:J68">
    <cfRule type="expression" dxfId="20" priority="22">
      <formula>$B$68=TRUE</formula>
    </cfRule>
  </conditionalFormatting>
  <conditionalFormatting sqref="H27:K27 J28:J32">
    <cfRule type="expression" dxfId="19" priority="18">
      <formula>$B$27=TRUE</formula>
    </cfRule>
  </conditionalFormatting>
  <conditionalFormatting sqref="H34:K34 J35:J36">
    <cfRule type="expression" dxfId="18" priority="12">
      <formula>$B$34=TRUE</formula>
    </cfRule>
  </conditionalFormatting>
  <conditionalFormatting sqref="H38:K38 J39:J44">
    <cfRule type="expression" dxfId="17" priority="29">
      <formula>$B$38=TRUE</formula>
    </cfRule>
  </conditionalFormatting>
  <conditionalFormatting sqref="H45:K45">
    <cfRule type="expression" dxfId="16" priority="32">
      <formula>$G$45=$I$46</formula>
    </cfRule>
  </conditionalFormatting>
  <conditionalFormatting sqref="H46:K46">
    <cfRule type="expression" dxfId="15" priority="31">
      <formula>$G$45=$I$45</formula>
    </cfRule>
  </conditionalFormatting>
  <conditionalFormatting sqref="H52:K52">
    <cfRule type="expression" dxfId="14" priority="1">
      <formula>$G$52=$I$53</formula>
    </cfRule>
  </conditionalFormatting>
  <conditionalFormatting sqref="H53:K53">
    <cfRule type="expression" dxfId="13" priority="2">
      <formula>$G$52=$I$52</formula>
    </cfRule>
  </conditionalFormatting>
  <conditionalFormatting sqref="H57:K57">
    <cfRule type="expression" dxfId="12" priority="53">
      <formula>$G$57=$AE$59</formula>
    </cfRule>
  </conditionalFormatting>
  <conditionalFormatting sqref="H58:K61">
    <cfRule type="expression" dxfId="11" priority="52">
      <formula>$G$57=$AE$58</formula>
    </cfRule>
  </conditionalFormatting>
  <conditionalFormatting sqref="H75:K75 J76">
    <cfRule type="expression" dxfId="10" priority="20">
      <formula>$B$75=TRUE</formula>
    </cfRule>
  </conditionalFormatting>
  <conditionalFormatting sqref="H80:K80">
    <cfRule type="expression" dxfId="9" priority="50">
      <formula>$G$78=$AF$81</formula>
    </cfRule>
  </conditionalFormatting>
  <conditionalFormatting sqref="H86:K86 H87 J87:K87">
    <cfRule type="expression" dxfId="8" priority="19">
      <formula>$B$86=TRUE</formula>
    </cfRule>
  </conditionalFormatting>
  <conditionalFormatting sqref="I87">
    <cfRule type="expression" dxfId="7" priority="5">
      <formula>$B$85=TRUE</formula>
    </cfRule>
  </conditionalFormatting>
  <conditionalFormatting sqref="J57 H65:J65">
    <cfRule type="expression" dxfId="6" priority="47">
      <formula>$G$65=$AF$66</formula>
    </cfRule>
  </conditionalFormatting>
  <conditionalFormatting sqref="J67:J68">
    <cfRule type="expression" dxfId="5" priority="23">
      <formula>$B$67=TRUE</formula>
    </cfRule>
  </conditionalFormatting>
  <conditionalFormatting sqref="K20:K21">
    <cfRule type="expression" dxfId="4" priority="35">
      <formula>$G$19=$I$20</formula>
    </cfRule>
  </conditionalFormatting>
  <conditionalFormatting sqref="K22:K23">
    <cfRule type="expression" dxfId="3" priority="36">
      <formula>$G$22=$I$22</formula>
    </cfRule>
  </conditionalFormatting>
  <conditionalFormatting sqref="K84">
    <cfRule type="expression" dxfId="2" priority="34">
      <formula>$G$51=#REF!</formula>
    </cfRule>
  </conditionalFormatting>
  <conditionalFormatting sqref="S9:S23 S27:S47 S58:S61 S65:S69 S73:S80 S84:S87 S91:S94 S98:S102 S51:S53">
    <cfRule type="expression" dxfId="1" priority="40">
      <formula>Q9=$AK$11</formula>
    </cfRule>
  </conditionalFormatting>
  <conditionalFormatting sqref="S57">
    <cfRule type="expression" dxfId="0" priority="3">
      <formula>Q57=$AK$9</formula>
    </cfRule>
  </conditionalFormatting>
  <dataValidations count="20">
    <dataValidation allowBlank="1" showErrorMessage="1" promptTitle="Selection Required" prompt="Please indicate the project's desired pathway." sqref="G78:G80 G51" xr:uid="{A9FF540B-CD2A-4106-8D66-273DFF5061E4}"/>
    <dataValidation type="decimal" operator="lessThanOrEqual" allowBlank="1" showInputMessage="1" showErrorMessage="1" sqref="K27:K32 K34:K36 K103 K92:K94 K38:K47 K57:K61 K84:K87 K79:K80 K73:K77 K65:K69" xr:uid="{73B33706-8E78-4B4A-87A1-BB8D4799E8CB}">
      <formula1>J27</formula1>
    </dataValidation>
    <dataValidation type="list" allowBlank="1" showInputMessage="1" showErrorMessage="1" sqref="G55 O98:P102" xr:uid="{7DF8145E-B731-4DF7-9BBC-88BA2A36F024}">
      <formula1>#REF!</formula1>
    </dataValidation>
    <dataValidation type="decimal" allowBlank="1" showInputMessage="1" showErrorMessage="1" sqref="K18 K9 K20:K23 K11:K16" xr:uid="{C170DDE2-3EA1-4FE2-AC28-1ACE30B36FE4}">
      <formula1>0</formula1>
      <formula2>J9</formula2>
    </dataValidation>
    <dataValidation type="list" allowBlank="1" showInputMessage="1" showErrorMessage="1" sqref="G71" xr:uid="{9143EC7E-69FD-4F64-AE56-28C2D61717BD}">
      <formula1>$T$65:$T$66</formula1>
    </dataValidation>
    <dataValidation type="decimal" operator="lessThanOrEqual" allowBlank="1" showInputMessage="1" showErrorMessage="1" sqref="K98:K102" xr:uid="{5C3FFA49-E3A6-4015-9441-949A0631C664}">
      <formula1>10</formula1>
    </dataValidation>
    <dataValidation type="list" allowBlank="1" showInputMessage="1" showErrorMessage="1" promptTitle="Selection Required" prompt="Please indicate the project's desired pathway." sqref="G45:G46" xr:uid="{08297E83-B768-4B2A-9A90-58491460321F}">
      <formula1>$I$45:$I$46</formula1>
    </dataValidation>
    <dataValidation type="list" allowBlank="1" showInputMessage="1" showErrorMessage="1" sqref="F22:F23" xr:uid="{CD5D655C-6C9A-4073-9BEC-7853713D6DDA}">
      <formula1>$I$22:$I$23</formula1>
    </dataValidation>
    <dataValidation type="list" allowBlank="1" showInputMessage="1" showErrorMessage="1" promptTitle="Selection Required" prompt="Please indicate the project's desired pathway." sqref="G22:G23" xr:uid="{48EEC87F-75A4-42AF-B6F6-DBC8285DB1F5}">
      <formula1>$I$22:$I$23</formula1>
    </dataValidation>
    <dataValidation type="list" allowBlank="1" showInputMessage="1" showErrorMessage="1" sqref="O9:P23 O91:P94 O73:P80 O65:P69 O51:P53 O27:P47 O84:P87 O58:P61" xr:uid="{4C037D0B-10CF-44C0-AFB8-80517681486A}">
      <formula1>$AK$12:$AK$13</formula1>
    </dataValidation>
    <dataValidation type="list" allowBlank="1" showInputMessage="1" showErrorMessage="1" sqref="Q80 Q73:Q74" xr:uid="{05D7ACF1-C466-4553-BAF0-C6BACE9459C6}">
      <formula1>$AK$7:$AK$9</formula1>
    </dataValidation>
    <dataValidation type="list" allowBlank="1" showInputMessage="1" showErrorMessage="1" sqref="G63" xr:uid="{69CD4D85-0CA0-461B-96EB-2DDC09102BA5}">
      <formula1>$AF$56:$AF$56</formula1>
    </dataValidation>
    <dataValidation type="list" allowBlank="1" showInputMessage="1" showErrorMessage="1" promptTitle="Selection required " prompt="Please indicate the project's desired pathway." sqref="I58" xr:uid="{38F51DF5-5F3F-4983-AA71-9D86C1162F7A}">
      <formula1>$AF$56:$AF$58</formula1>
    </dataValidation>
    <dataValidation type="list" allowBlank="1" showInputMessage="1" showErrorMessage="1" promptTitle="Selection Required" prompt="Please indicate the project's desired pathway." sqref="G65:G69" xr:uid="{77C65673-AB0F-4D4F-8F36-BC78DC8AD39C}">
      <formula1>$AF$65:$AF$66</formula1>
    </dataValidation>
    <dataValidation allowBlank="1" showInputMessage="1" showErrorMessage="1" promptTitle="Selection Required" prompt="For the Materials category, either the 'Life Cycle Assessment' OR 'Sustainable Products' pathway must be selected." sqref="G72" xr:uid="{7EF7B078-06E6-450B-87CD-C9076A3A7F0D}"/>
    <dataValidation type="list" allowBlank="1" showInputMessage="1" showErrorMessage="1" promptTitle="Selection required" prompt="Please indicate the project's desired pathway." sqref="I79" xr:uid="{71EC80C5-3742-459F-A780-86579AC29F05}">
      <formula1>"Percentage Benchmark,Fixed Benchmark"</formula1>
    </dataValidation>
    <dataValidation type="list" allowBlank="1" showErrorMessage="1" promptTitle="Selection Required" prompt="Please indicate the project's desired pathway." sqref="G57" xr:uid="{8A6D6984-4588-4EA6-AF69-6F8D2C22B26F}">
      <formula1>$AE$58:$AE$59</formula1>
    </dataValidation>
    <dataValidation type="list" allowBlank="1" showInputMessage="1" showErrorMessage="1" promptTitle="Selection Required" prompt="Please indicate the project's desired pathway." sqref="G52:G53" xr:uid="{4A301D0E-7F22-4E17-9190-94BAC1D48F21}">
      <formula1>$I$52:$I$53</formula1>
    </dataValidation>
    <dataValidation type="list" allowBlank="1" showInputMessage="1" showErrorMessage="1" sqref="Q9:Q23 Q98:Q102 Q91:Q94 Q84:Q87 Q75:Q79 Q65:Q69 Q57:Q61 Q51:Q53 Q27:Q47" xr:uid="{7D3920EB-13BC-490B-9B37-DF621309A060}">
      <formula1>$AK$9:$AK$11</formula1>
    </dataValidation>
    <dataValidation type="list" allowBlank="1" showInputMessage="1" showErrorMessage="1" sqref="K17 K91 K78 K51 K37 K33 K19" xr:uid="{95150D7F-F6A1-4E8E-925C-B16F50B3D71F}">
      <formula1>$AL$9:$AL$10</formula1>
    </dataValidation>
  </dataValidations>
  <pageMargins left="0.70866141732283472" right="0.70866141732283472" top="0.74803149606299213" bottom="0.74803149606299213" header="0.31496062992125984" footer="0.31496062992125984"/>
  <pageSetup paperSize="9" scale="5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locked="0" defaultSize="0" autoFill="0" autoLine="0" autoPict="0">
                <anchor moveWithCells="1">
                  <from>
                    <xdr:col>4</xdr:col>
                    <xdr:colOff>69850</xdr:colOff>
                    <xdr:row>35</xdr:row>
                    <xdr:rowOff>184150</xdr:rowOff>
                  </from>
                  <to>
                    <xdr:col>5</xdr:col>
                    <xdr:colOff>12700</xdr:colOff>
                    <xdr:row>35</xdr:row>
                    <xdr:rowOff>381000</xdr:rowOff>
                  </to>
                </anchor>
              </controlPr>
            </control>
          </mc:Choice>
        </mc:AlternateContent>
        <mc:AlternateContent xmlns:mc="http://schemas.openxmlformats.org/markup-compatibility/2006">
          <mc:Choice Requires="x14">
            <control shapeId="53250" r:id="rId5" name="Check Box 2">
              <controlPr locked="0" defaultSize="0" autoFill="0" autoLine="0" autoPict="0">
                <anchor moveWithCells="1">
                  <from>
                    <xdr:col>4</xdr:col>
                    <xdr:colOff>69850</xdr:colOff>
                    <xdr:row>37</xdr:row>
                    <xdr:rowOff>184150</xdr:rowOff>
                  </from>
                  <to>
                    <xdr:col>5</xdr:col>
                    <xdr:colOff>12700</xdr:colOff>
                    <xdr:row>37</xdr:row>
                    <xdr:rowOff>381000</xdr:rowOff>
                  </to>
                </anchor>
              </controlPr>
            </control>
          </mc:Choice>
        </mc:AlternateContent>
        <mc:AlternateContent xmlns:mc="http://schemas.openxmlformats.org/markup-compatibility/2006">
          <mc:Choice Requires="x14">
            <control shapeId="53251" r:id="rId6" name="Check Box 3">
              <controlPr locked="0" defaultSize="0" autoFill="0" autoLine="0" autoPict="0">
                <anchor moveWithCells="1">
                  <from>
                    <xdr:col>4</xdr:col>
                    <xdr:colOff>69850</xdr:colOff>
                    <xdr:row>38</xdr:row>
                    <xdr:rowOff>184150</xdr:rowOff>
                  </from>
                  <to>
                    <xdr:col>5</xdr:col>
                    <xdr:colOff>12700</xdr:colOff>
                    <xdr:row>38</xdr:row>
                    <xdr:rowOff>381000</xdr:rowOff>
                  </to>
                </anchor>
              </controlPr>
            </control>
          </mc:Choice>
        </mc:AlternateContent>
        <mc:AlternateContent xmlns:mc="http://schemas.openxmlformats.org/markup-compatibility/2006">
          <mc:Choice Requires="x14">
            <control shapeId="53252" r:id="rId7" name="Check Box 4">
              <controlPr locked="0" defaultSize="0" autoFill="0" autoLine="0" autoPict="0">
                <anchor moveWithCells="1">
                  <from>
                    <xdr:col>4</xdr:col>
                    <xdr:colOff>38100</xdr:colOff>
                    <xdr:row>43</xdr:row>
                    <xdr:rowOff>146050</xdr:rowOff>
                  </from>
                  <to>
                    <xdr:col>4</xdr:col>
                    <xdr:colOff>889000</xdr:colOff>
                    <xdr:row>43</xdr:row>
                    <xdr:rowOff>342900</xdr:rowOff>
                  </to>
                </anchor>
              </controlPr>
            </control>
          </mc:Choice>
        </mc:AlternateContent>
        <mc:AlternateContent xmlns:mc="http://schemas.openxmlformats.org/markup-compatibility/2006">
          <mc:Choice Requires="x14">
            <control shapeId="53253" r:id="rId8" name="Check Box 5">
              <controlPr locked="0" defaultSize="0" autoFill="0" autoLine="0" autoPict="0">
                <anchor moveWithCells="1">
                  <from>
                    <xdr:col>4</xdr:col>
                    <xdr:colOff>69850</xdr:colOff>
                    <xdr:row>74</xdr:row>
                    <xdr:rowOff>184150</xdr:rowOff>
                  </from>
                  <to>
                    <xdr:col>5</xdr:col>
                    <xdr:colOff>12700</xdr:colOff>
                    <xdr:row>74</xdr:row>
                    <xdr:rowOff>381000</xdr:rowOff>
                  </to>
                </anchor>
              </controlPr>
            </control>
          </mc:Choice>
        </mc:AlternateContent>
        <mc:AlternateContent xmlns:mc="http://schemas.openxmlformats.org/markup-compatibility/2006">
          <mc:Choice Requires="x14">
            <control shapeId="53254" r:id="rId9" name="Check Box 6">
              <controlPr locked="0" defaultSize="0" autoFill="0" autoLine="0" autoPict="0">
                <anchor moveWithCells="1">
                  <from>
                    <xdr:col>4</xdr:col>
                    <xdr:colOff>69850</xdr:colOff>
                    <xdr:row>92</xdr:row>
                    <xdr:rowOff>184150</xdr:rowOff>
                  </from>
                  <to>
                    <xdr:col>5</xdr:col>
                    <xdr:colOff>12700</xdr:colOff>
                    <xdr:row>92</xdr:row>
                    <xdr:rowOff>381000</xdr:rowOff>
                  </to>
                </anchor>
              </controlPr>
            </control>
          </mc:Choice>
        </mc:AlternateContent>
        <mc:AlternateContent xmlns:mc="http://schemas.openxmlformats.org/markup-compatibility/2006">
          <mc:Choice Requires="x14">
            <control shapeId="53255" r:id="rId10" name="Check Box 7">
              <controlPr locked="0" defaultSize="0" autoFill="0" autoLine="0" autoPict="0">
                <anchor moveWithCells="1">
                  <from>
                    <xdr:col>4</xdr:col>
                    <xdr:colOff>69850</xdr:colOff>
                    <xdr:row>91</xdr:row>
                    <xdr:rowOff>184150</xdr:rowOff>
                  </from>
                  <to>
                    <xdr:col>5</xdr:col>
                    <xdr:colOff>12700</xdr:colOff>
                    <xdr:row>91</xdr:row>
                    <xdr:rowOff>381000</xdr:rowOff>
                  </to>
                </anchor>
              </controlPr>
            </control>
          </mc:Choice>
        </mc:AlternateContent>
        <mc:AlternateContent xmlns:mc="http://schemas.openxmlformats.org/markup-compatibility/2006">
          <mc:Choice Requires="x14">
            <control shapeId="53256" r:id="rId11" name="Check Box 8">
              <controlPr locked="0" defaultSize="0" autoFill="0" autoLine="0" autoPict="0">
                <anchor moveWithCells="1">
                  <from>
                    <xdr:col>4</xdr:col>
                    <xdr:colOff>69850</xdr:colOff>
                    <xdr:row>93</xdr:row>
                    <xdr:rowOff>184150</xdr:rowOff>
                  </from>
                  <to>
                    <xdr:col>5</xdr:col>
                    <xdr:colOff>12700</xdr:colOff>
                    <xdr:row>93</xdr:row>
                    <xdr:rowOff>381000</xdr:rowOff>
                  </to>
                </anchor>
              </controlPr>
            </control>
          </mc:Choice>
        </mc:AlternateContent>
        <mc:AlternateContent xmlns:mc="http://schemas.openxmlformats.org/markup-compatibility/2006">
          <mc:Choice Requires="x14">
            <control shapeId="53257" r:id="rId12" name="Check Box 9">
              <controlPr locked="0" defaultSize="0" autoFill="0" autoLine="0" autoPict="0">
                <anchor moveWithCells="1">
                  <from>
                    <xdr:col>4</xdr:col>
                    <xdr:colOff>69850</xdr:colOff>
                    <xdr:row>65</xdr:row>
                    <xdr:rowOff>184150</xdr:rowOff>
                  </from>
                  <to>
                    <xdr:col>5</xdr:col>
                    <xdr:colOff>12700</xdr:colOff>
                    <xdr:row>65</xdr:row>
                    <xdr:rowOff>381000</xdr:rowOff>
                  </to>
                </anchor>
              </controlPr>
            </control>
          </mc:Choice>
        </mc:AlternateContent>
        <mc:AlternateContent xmlns:mc="http://schemas.openxmlformats.org/markup-compatibility/2006">
          <mc:Choice Requires="x14">
            <control shapeId="53258" r:id="rId13" name="Check Box 10">
              <controlPr locked="0" defaultSize="0" autoFill="0" autoLine="0" autoPict="0">
                <anchor moveWithCells="1">
                  <from>
                    <xdr:col>4</xdr:col>
                    <xdr:colOff>69850</xdr:colOff>
                    <xdr:row>66</xdr:row>
                    <xdr:rowOff>184150</xdr:rowOff>
                  </from>
                  <to>
                    <xdr:col>5</xdr:col>
                    <xdr:colOff>12700</xdr:colOff>
                    <xdr:row>66</xdr:row>
                    <xdr:rowOff>381000</xdr:rowOff>
                  </to>
                </anchor>
              </controlPr>
            </control>
          </mc:Choice>
        </mc:AlternateContent>
        <mc:AlternateContent xmlns:mc="http://schemas.openxmlformats.org/markup-compatibility/2006">
          <mc:Choice Requires="x14">
            <control shapeId="53259" r:id="rId14" name="Check Box 11">
              <controlPr locked="0" defaultSize="0" autoFill="0" autoLine="0" autoPict="0">
                <anchor moveWithCells="1">
                  <from>
                    <xdr:col>4</xdr:col>
                    <xdr:colOff>69850</xdr:colOff>
                    <xdr:row>75</xdr:row>
                    <xdr:rowOff>184150</xdr:rowOff>
                  </from>
                  <to>
                    <xdr:col>5</xdr:col>
                    <xdr:colOff>12700</xdr:colOff>
                    <xdr:row>75</xdr:row>
                    <xdr:rowOff>381000</xdr:rowOff>
                  </to>
                </anchor>
              </controlPr>
            </control>
          </mc:Choice>
        </mc:AlternateContent>
        <mc:AlternateContent xmlns:mc="http://schemas.openxmlformats.org/markup-compatibility/2006">
          <mc:Choice Requires="x14">
            <control shapeId="53260" r:id="rId15" name="Check Box 12">
              <controlPr locked="0" defaultSize="0" autoFill="0" autoLine="0" autoPict="0">
                <anchor moveWithCells="1">
                  <from>
                    <xdr:col>4</xdr:col>
                    <xdr:colOff>69850</xdr:colOff>
                    <xdr:row>58</xdr:row>
                    <xdr:rowOff>184150</xdr:rowOff>
                  </from>
                  <to>
                    <xdr:col>5</xdr:col>
                    <xdr:colOff>12700</xdr:colOff>
                    <xdr:row>58</xdr:row>
                    <xdr:rowOff>381000</xdr:rowOff>
                  </to>
                </anchor>
              </controlPr>
            </control>
          </mc:Choice>
        </mc:AlternateContent>
        <mc:AlternateContent xmlns:mc="http://schemas.openxmlformats.org/markup-compatibility/2006">
          <mc:Choice Requires="x14">
            <control shapeId="53261" r:id="rId16" name="Check Box 13">
              <controlPr locked="0" defaultSize="0" autoFill="0" autoLine="0" autoPict="0">
                <anchor moveWithCells="1">
                  <from>
                    <xdr:col>4</xdr:col>
                    <xdr:colOff>69850</xdr:colOff>
                    <xdr:row>26</xdr:row>
                    <xdr:rowOff>184150</xdr:rowOff>
                  </from>
                  <to>
                    <xdr:col>5</xdr:col>
                    <xdr:colOff>12700</xdr:colOff>
                    <xdr:row>26</xdr:row>
                    <xdr:rowOff>381000</xdr:rowOff>
                  </to>
                </anchor>
              </controlPr>
            </control>
          </mc:Choice>
        </mc:AlternateContent>
        <mc:AlternateContent xmlns:mc="http://schemas.openxmlformats.org/markup-compatibility/2006">
          <mc:Choice Requires="x14">
            <control shapeId="53262" r:id="rId17" name="Check Box 14">
              <controlPr locked="0" defaultSize="0" autoFill="0" autoLine="0" autoPict="0">
                <anchor moveWithCells="1">
                  <from>
                    <xdr:col>4</xdr:col>
                    <xdr:colOff>69850</xdr:colOff>
                    <xdr:row>27</xdr:row>
                    <xdr:rowOff>184150</xdr:rowOff>
                  </from>
                  <to>
                    <xdr:col>5</xdr:col>
                    <xdr:colOff>12700</xdr:colOff>
                    <xdr:row>27</xdr:row>
                    <xdr:rowOff>381000</xdr:rowOff>
                  </to>
                </anchor>
              </controlPr>
            </control>
          </mc:Choice>
        </mc:AlternateContent>
        <mc:AlternateContent xmlns:mc="http://schemas.openxmlformats.org/markup-compatibility/2006">
          <mc:Choice Requires="x14">
            <control shapeId="53263" r:id="rId18" name="Check Box 15">
              <controlPr locked="0" defaultSize="0" autoFill="0" autoLine="0" autoPict="0">
                <anchor moveWithCells="1">
                  <from>
                    <xdr:col>4</xdr:col>
                    <xdr:colOff>69850</xdr:colOff>
                    <xdr:row>28</xdr:row>
                    <xdr:rowOff>184150</xdr:rowOff>
                  </from>
                  <to>
                    <xdr:col>5</xdr:col>
                    <xdr:colOff>12700</xdr:colOff>
                    <xdr:row>28</xdr:row>
                    <xdr:rowOff>381000</xdr:rowOff>
                  </to>
                </anchor>
              </controlPr>
            </control>
          </mc:Choice>
        </mc:AlternateContent>
        <mc:AlternateContent xmlns:mc="http://schemas.openxmlformats.org/markup-compatibility/2006">
          <mc:Choice Requires="x14">
            <control shapeId="53264" r:id="rId19" name="Check Box 16">
              <controlPr locked="0" defaultSize="0" autoFill="0" autoLine="0" autoPict="0">
                <anchor moveWithCells="1">
                  <from>
                    <xdr:col>4</xdr:col>
                    <xdr:colOff>69850</xdr:colOff>
                    <xdr:row>29</xdr:row>
                    <xdr:rowOff>184150</xdr:rowOff>
                  </from>
                  <to>
                    <xdr:col>5</xdr:col>
                    <xdr:colOff>12700</xdr:colOff>
                    <xdr:row>29</xdr:row>
                    <xdr:rowOff>381000</xdr:rowOff>
                  </to>
                </anchor>
              </controlPr>
            </control>
          </mc:Choice>
        </mc:AlternateContent>
        <mc:AlternateContent xmlns:mc="http://schemas.openxmlformats.org/markup-compatibility/2006">
          <mc:Choice Requires="x14">
            <control shapeId="53265" r:id="rId20" name="Check Box 17">
              <controlPr locked="0" defaultSize="0" autoFill="0" autoLine="0" autoPict="0">
                <anchor moveWithCells="1">
                  <from>
                    <xdr:col>4</xdr:col>
                    <xdr:colOff>69850</xdr:colOff>
                    <xdr:row>30</xdr:row>
                    <xdr:rowOff>184150</xdr:rowOff>
                  </from>
                  <to>
                    <xdr:col>5</xdr:col>
                    <xdr:colOff>12700</xdr:colOff>
                    <xdr:row>30</xdr:row>
                    <xdr:rowOff>381000</xdr:rowOff>
                  </to>
                </anchor>
              </controlPr>
            </control>
          </mc:Choice>
        </mc:AlternateContent>
        <mc:AlternateContent xmlns:mc="http://schemas.openxmlformats.org/markup-compatibility/2006">
          <mc:Choice Requires="x14">
            <control shapeId="53266" r:id="rId21" name="Check Box 18">
              <controlPr locked="0" defaultSize="0" autoFill="0" autoLine="0" autoPict="0">
                <anchor moveWithCells="1">
                  <from>
                    <xdr:col>4</xdr:col>
                    <xdr:colOff>69850</xdr:colOff>
                    <xdr:row>31</xdr:row>
                    <xdr:rowOff>184150</xdr:rowOff>
                  </from>
                  <to>
                    <xdr:col>5</xdr:col>
                    <xdr:colOff>12700</xdr:colOff>
                    <xdr:row>31</xdr:row>
                    <xdr:rowOff>381000</xdr:rowOff>
                  </to>
                </anchor>
              </controlPr>
            </control>
          </mc:Choice>
        </mc:AlternateContent>
        <mc:AlternateContent xmlns:mc="http://schemas.openxmlformats.org/markup-compatibility/2006">
          <mc:Choice Requires="x14">
            <control shapeId="53267" r:id="rId22" name="Check Box 19">
              <controlPr locked="0" defaultSize="0" autoFill="0" autoLine="0" autoPict="0">
                <anchor moveWithCells="1">
                  <from>
                    <xdr:col>4</xdr:col>
                    <xdr:colOff>69850</xdr:colOff>
                    <xdr:row>33</xdr:row>
                    <xdr:rowOff>184150</xdr:rowOff>
                  </from>
                  <to>
                    <xdr:col>5</xdr:col>
                    <xdr:colOff>12700</xdr:colOff>
                    <xdr:row>33</xdr:row>
                    <xdr:rowOff>381000</xdr:rowOff>
                  </to>
                </anchor>
              </controlPr>
            </control>
          </mc:Choice>
        </mc:AlternateContent>
        <mc:AlternateContent xmlns:mc="http://schemas.openxmlformats.org/markup-compatibility/2006">
          <mc:Choice Requires="x14">
            <control shapeId="53268" r:id="rId23" name="Check Box 20">
              <controlPr locked="0" defaultSize="0" autoFill="0" autoLine="0" autoPict="0">
                <anchor moveWithCells="1">
                  <from>
                    <xdr:col>4</xdr:col>
                    <xdr:colOff>69850</xdr:colOff>
                    <xdr:row>34</xdr:row>
                    <xdr:rowOff>184150</xdr:rowOff>
                  </from>
                  <to>
                    <xdr:col>5</xdr:col>
                    <xdr:colOff>12700</xdr:colOff>
                    <xdr:row>34</xdr:row>
                    <xdr:rowOff>381000</xdr:rowOff>
                  </to>
                </anchor>
              </controlPr>
            </control>
          </mc:Choice>
        </mc:AlternateContent>
        <mc:AlternateContent xmlns:mc="http://schemas.openxmlformats.org/markup-compatibility/2006">
          <mc:Choice Requires="x14">
            <control shapeId="53269" r:id="rId24" name="Check Box 21">
              <controlPr locked="0" defaultSize="0" autoFill="0" autoLine="0" autoPict="0">
                <anchor moveWithCells="1">
                  <from>
                    <xdr:col>4</xdr:col>
                    <xdr:colOff>69850</xdr:colOff>
                    <xdr:row>39</xdr:row>
                    <xdr:rowOff>184150</xdr:rowOff>
                  </from>
                  <to>
                    <xdr:col>5</xdr:col>
                    <xdr:colOff>12700</xdr:colOff>
                    <xdr:row>39</xdr:row>
                    <xdr:rowOff>381000</xdr:rowOff>
                  </to>
                </anchor>
              </controlPr>
            </control>
          </mc:Choice>
        </mc:AlternateContent>
        <mc:AlternateContent xmlns:mc="http://schemas.openxmlformats.org/markup-compatibility/2006">
          <mc:Choice Requires="x14">
            <control shapeId="53270" r:id="rId25" name="Check Box 22">
              <controlPr locked="0" defaultSize="0" autoFill="0" autoLine="0" autoPict="0">
                <anchor moveWithCells="1">
                  <from>
                    <xdr:col>4</xdr:col>
                    <xdr:colOff>69850</xdr:colOff>
                    <xdr:row>40</xdr:row>
                    <xdr:rowOff>184150</xdr:rowOff>
                  </from>
                  <to>
                    <xdr:col>5</xdr:col>
                    <xdr:colOff>12700</xdr:colOff>
                    <xdr:row>40</xdr:row>
                    <xdr:rowOff>381000</xdr:rowOff>
                  </to>
                </anchor>
              </controlPr>
            </control>
          </mc:Choice>
        </mc:AlternateContent>
        <mc:AlternateContent xmlns:mc="http://schemas.openxmlformats.org/markup-compatibility/2006">
          <mc:Choice Requires="x14">
            <control shapeId="53271" r:id="rId26" name="Check Box 23">
              <controlPr locked="0" defaultSize="0" autoFill="0" autoLine="0" autoPict="0">
                <anchor moveWithCells="1">
                  <from>
                    <xdr:col>4</xdr:col>
                    <xdr:colOff>69850</xdr:colOff>
                    <xdr:row>41</xdr:row>
                    <xdr:rowOff>184150</xdr:rowOff>
                  </from>
                  <to>
                    <xdr:col>5</xdr:col>
                    <xdr:colOff>12700</xdr:colOff>
                    <xdr:row>41</xdr:row>
                    <xdr:rowOff>381000</xdr:rowOff>
                  </to>
                </anchor>
              </controlPr>
            </control>
          </mc:Choice>
        </mc:AlternateContent>
        <mc:AlternateContent xmlns:mc="http://schemas.openxmlformats.org/markup-compatibility/2006">
          <mc:Choice Requires="x14">
            <control shapeId="53272" r:id="rId27" name="Check Box 24">
              <controlPr locked="0" defaultSize="0" autoFill="0" autoLine="0" autoPict="0">
                <anchor moveWithCells="1">
                  <from>
                    <xdr:col>4</xdr:col>
                    <xdr:colOff>38100</xdr:colOff>
                    <xdr:row>53</xdr:row>
                    <xdr:rowOff>0</xdr:rowOff>
                  </from>
                  <to>
                    <xdr:col>4</xdr:col>
                    <xdr:colOff>889000</xdr:colOff>
                    <xdr:row>53</xdr:row>
                    <xdr:rowOff>222250</xdr:rowOff>
                  </to>
                </anchor>
              </controlPr>
            </control>
          </mc:Choice>
        </mc:AlternateContent>
        <mc:AlternateContent xmlns:mc="http://schemas.openxmlformats.org/markup-compatibility/2006">
          <mc:Choice Requires="x14">
            <control shapeId="53273" r:id="rId28" name="Check Box 25">
              <controlPr locked="0" defaultSize="0" autoFill="0" autoLine="0" autoPict="0">
                <anchor moveWithCells="1">
                  <from>
                    <xdr:col>4</xdr:col>
                    <xdr:colOff>38100</xdr:colOff>
                    <xdr:row>53</xdr:row>
                    <xdr:rowOff>0</xdr:rowOff>
                  </from>
                  <to>
                    <xdr:col>4</xdr:col>
                    <xdr:colOff>889000</xdr:colOff>
                    <xdr:row>53</xdr:row>
                    <xdr:rowOff>222250</xdr:rowOff>
                  </to>
                </anchor>
              </controlPr>
            </control>
          </mc:Choice>
        </mc:AlternateContent>
        <mc:AlternateContent xmlns:mc="http://schemas.openxmlformats.org/markup-compatibility/2006">
          <mc:Choice Requires="x14">
            <control shapeId="53274" r:id="rId29" name="Check Box 26">
              <controlPr locked="0" defaultSize="0" autoFill="0" autoLine="0" autoPict="0">
                <anchor moveWithCells="1">
                  <from>
                    <xdr:col>4</xdr:col>
                    <xdr:colOff>38100</xdr:colOff>
                    <xdr:row>53</xdr:row>
                    <xdr:rowOff>0</xdr:rowOff>
                  </from>
                  <to>
                    <xdr:col>4</xdr:col>
                    <xdr:colOff>889000</xdr:colOff>
                    <xdr:row>53</xdr:row>
                    <xdr:rowOff>222250</xdr:rowOff>
                  </to>
                </anchor>
              </controlPr>
            </control>
          </mc:Choice>
        </mc:AlternateContent>
        <mc:AlternateContent xmlns:mc="http://schemas.openxmlformats.org/markup-compatibility/2006">
          <mc:Choice Requires="x14">
            <control shapeId="53275" r:id="rId30" name="Check Box 27">
              <controlPr locked="0" defaultSize="0" autoFill="0" autoLine="0" autoPict="0">
                <anchor moveWithCells="1">
                  <from>
                    <xdr:col>4</xdr:col>
                    <xdr:colOff>38100</xdr:colOff>
                    <xdr:row>53</xdr:row>
                    <xdr:rowOff>0</xdr:rowOff>
                  </from>
                  <to>
                    <xdr:col>4</xdr:col>
                    <xdr:colOff>889000</xdr:colOff>
                    <xdr:row>53</xdr:row>
                    <xdr:rowOff>222250</xdr:rowOff>
                  </to>
                </anchor>
              </controlPr>
            </control>
          </mc:Choice>
        </mc:AlternateContent>
        <mc:AlternateContent xmlns:mc="http://schemas.openxmlformats.org/markup-compatibility/2006">
          <mc:Choice Requires="x14">
            <control shapeId="53276" r:id="rId31" name="Check Box 28">
              <controlPr locked="0" defaultSize="0" autoFill="0" autoLine="0" autoPict="0">
                <anchor moveWithCells="1">
                  <from>
                    <xdr:col>4</xdr:col>
                    <xdr:colOff>38100</xdr:colOff>
                    <xdr:row>53</xdr:row>
                    <xdr:rowOff>0</xdr:rowOff>
                  </from>
                  <to>
                    <xdr:col>4</xdr:col>
                    <xdr:colOff>889000</xdr:colOff>
                    <xdr:row>53</xdr:row>
                    <xdr:rowOff>222250</xdr:rowOff>
                  </to>
                </anchor>
              </controlPr>
            </control>
          </mc:Choice>
        </mc:AlternateContent>
        <mc:AlternateContent xmlns:mc="http://schemas.openxmlformats.org/markup-compatibility/2006">
          <mc:Choice Requires="x14">
            <control shapeId="53277" r:id="rId32" name="Check Box 29">
              <controlPr locked="0" defaultSize="0" autoFill="0" autoLine="0" autoPict="0">
                <anchor moveWithCells="1">
                  <from>
                    <xdr:col>4</xdr:col>
                    <xdr:colOff>38100</xdr:colOff>
                    <xdr:row>42</xdr:row>
                    <xdr:rowOff>146050</xdr:rowOff>
                  </from>
                  <to>
                    <xdr:col>4</xdr:col>
                    <xdr:colOff>889000</xdr:colOff>
                    <xdr:row>42</xdr:row>
                    <xdr:rowOff>342900</xdr:rowOff>
                  </to>
                </anchor>
              </controlPr>
            </control>
          </mc:Choice>
        </mc:AlternateContent>
        <mc:AlternateContent xmlns:mc="http://schemas.openxmlformats.org/markup-compatibility/2006">
          <mc:Choice Requires="x14">
            <control shapeId="53278" r:id="rId33" name="Check Box 30">
              <controlPr locked="0" defaultSize="0" autoFill="0" autoLine="0" autoPict="0">
                <anchor moveWithCells="1">
                  <from>
                    <xdr:col>4</xdr:col>
                    <xdr:colOff>69850</xdr:colOff>
                    <xdr:row>67</xdr:row>
                    <xdr:rowOff>184150</xdr:rowOff>
                  </from>
                  <to>
                    <xdr:col>5</xdr:col>
                    <xdr:colOff>12700</xdr:colOff>
                    <xdr:row>67</xdr:row>
                    <xdr:rowOff>381000</xdr:rowOff>
                  </to>
                </anchor>
              </controlPr>
            </control>
          </mc:Choice>
        </mc:AlternateContent>
        <mc:AlternateContent xmlns:mc="http://schemas.openxmlformats.org/markup-compatibility/2006">
          <mc:Choice Requires="x14">
            <control shapeId="53279" r:id="rId34" name="Check Box 31">
              <controlPr locked="0" defaultSize="0" autoFill="0" autoLine="0" autoPict="0">
                <anchor moveWithCells="1">
                  <from>
                    <xdr:col>4</xdr:col>
                    <xdr:colOff>38100</xdr:colOff>
                    <xdr:row>51</xdr:row>
                    <xdr:rowOff>146050</xdr:rowOff>
                  </from>
                  <to>
                    <xdr:col>4</xdr:col>
                    <xdr:colOff>876300</xdr:colOff>
                    <xdr:row>51</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8" ma:contentTypeDescription="Create a new document." ma:contentTypeScope="" ma:versionID="066f39dc0baed84e4d43ca157945d95d">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034fa214581fa5c27285f97713a2a877"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2985c86-f8c2-4ffb-9ed4-056f10e7bf99" xsi:nil="true"/>
    <lcf76f155ced4ddcb4097134ff3c332f xmlns="a5091d4f-8901-46df-85f4-029614b39d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A636AB-B278-4109-BDB1-BF41FC8EBFEC}">
  <ds:schemaRefs>
    <ds:schemaRef ds:uri="http://schemas.microsoft.com/sharepoint/v3/contenttype/forms"/>
  </ds:schemaRefs>
</ds:datastoreItem>
</file>

<file path=customXml/itemProps2.xml><?xml version="1.0" encoding="utf-8"?>
<ds:datastoreItem xmlns:ds="http://schemas.openxmlformats.org/officeDocument/2006/customXml" ds:itemID="{E68927F6-04C2-4D8D-A431-B9519FD46A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45CBCE-C83A-4203-89C6-CE92345D488D}">
  <ds:schemaRefs>
    <ds:schemaRef ds:uri="http://purl.org/dc/terms/"/>
    <ds:schemaRef ds:uri="a5091d4f-8901-46df-85f4-029614b39d2e"/>
    <ds:schemaRef ds:uri="http://schemas.microsoft.com/office/2006/documentManagement/types"/>
    <ds:schemaRef ds:uri="http://www.w3.org/XML/1998/namespace"/>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52985c86-f8c2-4ffb-9ed4-056f10e7bf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Disclaimer</vt:lpstr>
      <vt:lpstr>Change Log</vt:lpstr>
      <vt:lpstr>Instructions</vt:lpstr>
      <vt:lpstr>Project Input Sheet</vt:lpstr>
      <vt:lpstr>Design Review Scorecard</vt:lpstr>
      <vt:lpstr>Built Review Scorecard</vt:lpstr>
      <vt:lpstr>'Built Review Scorecard'!Print_Area</vt:lpstr>
      <vt:lpstr>'Change Log'!Print_Area</vt:lpstr>
      <vt:lpstr>'Design Review Scorecard'!Print_Area</vt:lpstr>
      <vt:lpstr>Disclaimer!Print_Area</vt:lpstr>
      <vt:lpstr>Instructions!Print_Area</vt:lpstr>
      <vt:lpstr>'Project Input Sheet'!Print_Area</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rmilagre</dc:creator>
  <cp:keywords/>
  <dc:description/>
  <cp:lastModifiedBy>Bhumika Mistry</cp:lastModifiedBy>
  <cp:revision/>
  <dcterms:created xsi:type="dcterms:W3CDTF">2013-06-25T01:42:25Z</dcterms:created>
  <dcterms:modified xsi:type="dcterms:W3CDTF">2024-07-25T21:40:20Z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MediaServiceImageTags">
    <vt:lpwstr/>
  </property>
</Properties>
</file>