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nzgbc-my.sharepoint.com/personal/bhumika_mistry_nzgbc_org_nz/Documents/Documents/DABv1.1 Scorecards/"/>
    </mc:Choice>
  </mc:AlternateContent>
  <xr:revisionPtr revIDLastSave="0" documentId="8_{210BA46E-F7ED-4EF7-AE38-4883270B12FA}" xr6:coauthVersionLast="47" xr6:coauthVersionMax="47" xr10:uidLastSave="{00000000-0000-0000-0000-000000000000}"/>
  <bookViews>
    <workbookView xWindow="28680" yWindow="-120" windowWidth="29040" windowHeight="15840" tabRatio="601" firstSheet="1" activeTab="1" xr2:uid="{00000000-000D-0000-FFFF-FFFF00000000}"/>
  </bookViews>
  <sheets>
    <sheet name="Project Input Sheet" sheetId="4" state="hidden" r:id="rId1"/>
    <sheet name="Submission Planner" sheetId="5" r:id="rId2"/>
  </sheets>
  <externalReferences>
    <externalReference r:id="rId3"/>
    <externalReference r:id="rId4"/>
    <externalReference r:id="rId5"/>
  </externalReferences>
  <definedNames>
    <definedName name="_xlnm._FilterDatabase" localSheetId="1" hidden="1">'Submission Planner'!#REF!</definedName>
    <definedName name="Are_Urinals_installed?" localSheetId="1">#REF!</definedName>
    <definedName name="Are_Urinals_installed?">#REF!</definedName>
    <definedName name="ene1_fields" localSheetId="1">'[1]Building Input'!$C$7:$C$11,'[1]Building Input'!$C$14:$C$15,'[1]Building Input'!$C$17,'[1]Building Input'!$C$19:$C$28,'[1]Building Input'!$C$30:$C$34,'[1]Building Input'!$C$45,'[1]Building Input'!$C$47,'[1]Building Input'!#REF!</definedName>
    <definedName name="ene1_fields">'[1]Building Input'!$C$7:$C$11,'[1]Building Input'!$C$14:$C$15,'[1]Building Input'!$C$17,'[1]Building Input'!$C$19:$C$28,'[1]Building Input'!$C$30:$C$34,'[1]Building Input'!$C$45,'[1]Building Input'!$C$47,'[1]Building Input'!#REF!</definedName>
    <definedName name="Ene1_headingsEC">'[1]Ecology Calculator'!$B$5,'[1]Ecology Calculator'!$B$7,'[1]Ecology Calculator'!$B$9:$F$10,'[1]Ecology Calculator'!$B$11:$B$31,'[1]Ecology Calculator'!$D$28:$F$31</definedName>
    <definedName name="Enecon_fields" localSheetId="1">'[1]Building Input'!$C$7:$C$11,'[1]Building Input'!$C$14:$C$15,'[1]Building Input'!$C$17,'[1]Building Input'!$C$19:$C$28,'[1]Building Input'!$C$30:$C$34,'[1]Building Input'!$C$45,'[1]Building Input'!$C$47,'[1]Building Input'!#REF!</definedName>
    <definedName name="Enecon_fields">'[1]Building Input'!$C$7:$C$11,'[1]Building Input'!$C$14:$C$15,'[1]Building Input'!$C$17,'[1]Building Input'!$C$19:$C$28,'[1]Building Input'!$C$30:$C$34,'[1]Building Input'!$C$45,'[1]Building Input'!$C$47,'[1]Building Input'!#REF!</definedName>
    <definedName name="Enecon_headingsEC">'[1]Ecology Calculator'!$B$5,'[1]Ecology Calculator'!$B$7,'[1]Ecology Calculator'!$B$9:$F$10,'[1]Ecology Calculator'!$B$11:$B$31,'[1]Ecology Calculator'!$D$28:$F$31</definedName>
    <definedName name="Fields" localSheetId="1">'[2]Building Input'!$C$9:$C$13,'[2]Building Input'!#REF!,'[2]Building Input'!#REF!,'[2]Building Input'!#REF!,'[2]Building Input'!$C$17:$C$17,'[2]Building Input'!#REF!,'[2]Building Input'!#REF!,'[2]Building Input'!#REF!</definedName>
    <definedName name="Fields">'[2]Building Input'!$C$9:$C$13,'[2]Building Input'!#REF!,'[2]Building Input'!#REF!,'[2]Building Input'!#REF!,'[2]Building Input'!$C$17:$C$17,'[2]Building Input'!#REF!,'[2]Building Input'!#REF!,'[2]Building Input'!#REF!</definedName>
    <definedName name="fields2">'[3]Building Input'!$C$7:$C$11,'[3]Building Input'!$C$14:$C$15,'[3]Building Input'!$C$17,'[3]Building Input'!$C$19:$C$28,'[3]Building Input'!$C$35:$C$37,'[3]Building Input'!$C$39,'[3]Building Input'!$C$41,'[3]Building Input'!$C$43:$C$44</definedName>
    <definedName name="Fields3">'[3]Building Input'!$C$7:$C$11,'[3]Building Input'!$C$14:$C$15,'[3]Building Input'!$C$17,'[3]Building Input'!$C$19:$C$28,'[3]Building Input'!$C$35:$C$37,'[3]Building Input'!$C$39,'[3]Building Input'!$C$41,'[3]Building Input'!$C$43:$C$44</definedName>
    <definedName name="Headings" localSheetId="1">#REF!,#REF!,#REF!,#REF!,#REF!</definedName>
    <definedName name="Headings">#REF!,#REF!,#REF!,#REF!,#REF!</definedName>
    <definedName name="Headings2">'[3]Transport Calculator'!$B$5:$B$11,'[3]Transport Calculator'!$C$5:$D$7,'[3]Transport Calculator'!$B$14:$B$20,'[3]Transport Calculator'!$C$14:$D$16,'[3]Transport Calculator'!$C$22:$D$22</definedName>
    <definedName name="HeadingsEC" localSheetId="1">#REF!,#REF!,#REF!,#REF!,#REF!</definedName>
    <definedName name="HeadingsEC">#REF!,#REF!,#REF!,#REF!,#REF!</definedName>
    <definedName name="Headingsec2">'[3]Ecology Calculator'!$B$5,'[3]Ecology Calculator'!$B$7,'[3]Ecology Calculator'!$B$9:$F$10,'[3]Ecology Calculator'!$B$11:$B$31,'[3]Ecology Calculator'!$D$28:$F$31</definedName>
    <definedName name="Labels" localSheetId="1">#REF!,#REF!</definedName>
    <definedName name="Labels">#REF!,#REF!</definedName>
    <definedName name="method" localSheetId="1">#REF!</definedName>
    <definedName name="method">#REF!</definedName>
    <definedName name="_xlnm.Print_Area" localSheetId="0">'Project Input Sheet'!$A$1:$C$43</definedName>
    <definedName name="_xlnm.Print_Area" localSheetId="1">'Submission Planner'!$F$26:$J$48</definedName>
    <definedName name="WhiteSpace" localSheetId="1">#REF!,#REF!</definedName>
    <definedName name="WhiteSpace">#REF!,#REF!</definedName>
    <definedName name="yes" localSheetId="1">#REF!</definedName>
    <definedName name="yes">#REF!</definedName>
    <definedName name="Z_5013EB9C_19BB_466B_9CDC_5A3743C1EB5F_.wvu.Cols" localSheetId="0" hidden="1">'Project Input Sheet'!$E:$E</definedName>
    <definedName name="Z_5013EB9C_19BB_466B_9CDC_5A3743C1EB5F_.wvu.Cols" localSheetId="1" hidden="1">'Submission Planner'!$A:$B,'Submission Planner'!$O:$P,'Submission Planner'!$W:$Z</definedName>
    <definedName name="Z_5013EB9C_19BB_466B_9CDC_5A3743C1EB5F_.wvu.PrintArea" localSheetId="0" hidden="1">'Project Input Sheet'!$A$1:$C$43</definedName>
    <definedName name="Z_5013EB9C_19BB_466B_9CDC_5A3743C1EB5F_.wvu.PrintArea" localSheetId="1" hidden="1">'Submission Planner'!$F$26:$J$48</definedName>
    <definedName name="Z_5013EB9C_19BB_466B_9CDC_5A3743C1EB5F_.wvu.Rows" localSheetId="0" hidden="1">'Project Input Sheet'!$1:$1</definedName>
    <definedName name="Z_5013EB9C_19BB_466B_9CDC_5A3743C1EB5F_.wvu.Rows" localSheetId="1" hidden="1">'Submission Planner'!$122:$127</definedName>
  </definedNames>
  <calcPr calcId="191028"/>
  <customWorkbookViews>
    <customWorkbookView name="Devan Valenti - Personal View" guid="{5013EB9C-19BB-466B-9CDC-5A3743C1EB5F}" mergeInterval="0" personalView="1" maximized="1" xWindow="1916" yWindow="-4" windowWidth="1928" windowHeight="1208" tabRatio="601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5" l="1"/>
  <c r="N9" i="5"/>
  <c r="N24" i="5" s="1"/>
  <c r="M10" i="5"/>
  <c r="M24" i="5" s="1"/>
  <c r="N10" i="5"/>
  <c r="M11" i="5"/>
  <c r="N11" i="5"/>
  <c r="M12" i="5"/>
  <c r="N12" i="5"/>
  <c r="M13" i="5"/>
  <c r="N13" i="5"/>
  <c r="M14" i="5"/>
  <c r="N14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7" i="5"/>
  <c r="N27" i="5"/>
  <c r="N48" i="5" s="1"/>
  <c r="M28" i="5"/>
  <c r="M48" i="5" s="1"/>
  <c r="N28" i="5"/>
  <c r="M29" i="5"/>
  <c r="N29" i="5"/>
  <c r="M30" i="5"/>
  <c r="N30" i="5"/>
  <c r="M31" i="5"/>
  <c r="N31" i="5"/>
  <c r="M32" i="5"/>
  <c r="N32" i="5"/>
  <c r="M33" i="5"/>
  <c r="N33" i="5"/>
  <c r="M34" i="5"/>
  <c r="N34" i="5"/>
  <c r="M35" i="5"/>
  <c r="N35" i="5"/>
  <c r="M36" i="5"/>
  <c r="N36" i="5"/>
  <c r="M37" i="5"/>
  <c r="N37" i="5"/>
  <c r="M38" i="5"/>
  <c r="N38" i="5"/>
  <c r="M39" i="5"/>
  <c r="N39" i="5"/>
  <c r="M40" i="5"/>
  <c r="N40" i="5"/>
  <c r="M41" i="5"/>
  <c r="N41" i="5"/>
  <c r="M42" i="5"/>
  <c r="N42" i="5"/>
  <c r="M43" i="5"/>
  <c r="N43" i="5"/>
  <c r="M44" i="5"/>
  <c r="N44" i="5"/>
  <c r="M45" i="5"/>
  <c r="N45" i="5"/>
  <c r="M46" i="5"/>
  <c r="N46" i="5"/>
  <c r="M47" i="5"/>
  <c r="N47" i="5"/>
  <c r="M51" i="5"/>
  <c r="N51" i="5"/>
  <c r="M52" i="5"/>
  <c r="N52" i="5"/>
  <c r="N54" i="5" s="1"/>
  <c r="M53" i="5"/>
  <c r="N53" i="5"/>
  <c r="M54" i="5"/>
  <c r="M57" i="5"/>
  <c r="M62" i="5" s="1"/>
  <c r="N57" i="5"/>
  <c r="M58" i="5"/>
  <c r="N58" i="5"/>
  <c r="M59" i="5"/>
  <c r="N59" i="5"/>
  <c r="N62" i="5" s="1"/>
  <c r="M60" i="5"/>
  <c r="N60" i="5"/>
  <c r="M61" i="5"/>
  <c r="N61" i="5"/>
  <c r="M65" i="5"/>
  <c r="N65" i="5"/>
  <c r="N70" i="5" s="1"/>
  <c r="M66" i="5"/>
  <c r="N66" i="5"/>
  <c r="M67" i="5"/>
  <c r="N67" i="5"/>
  <c r="M68" i="5"/>
  <c r="N68" i="5"/>
  <c r="M69" i="5"/>
  <c r="N69" i="5"/>
  <c r="M70" i="5"/>
  <c r="M73" i="5"/>
  <c r="N73" i="5"/>
  <c r="M74" i="5"/>
  <c r="N74" i="5"/>
  <c r="N81" i="5" s="1"/>
  <c r="M75" i="5"/>
  <c r="N75" i="5"/>
  <c r="M76" i="5"/>
  <c r="M81" i="5" s="1"/>
  <c r="N76" i="5"/>
  <c r="M77" i="5"/>
  <c r="N77" i="5"/>
  <c r="M78" i="5"/>
  <c r="N78" i="5"/>
  <c r="M79" i="5"/>
  <c r="N79" i="5"/>
  <c r="M80" i="5"/>
  <c r="N80" i="5"/>
  <c r="M84" i="5"/>
  <c r="N84" i="5"/>
  <c r="M85" i="5"/>
  <c r="N85" i="5"/>
  <c r="N88" i="5" s="1"/>
  <c r="M86" i="5"/>
  <c r="M88" i="5" s="1"/>
  <c r="N86" i="5"/>
  <c r="M87" i="5"/>
  <c r="N87" i="5"/>
  <c r="M91" i="5"/>
  <c r="N91" i="5"/>
  <c r="M92" i="5"/>
  <c r="M95" i="5" s="1"/>
  <c r="N92" i="5"/>
  <c r="M93" i="5"/>
  <c r="N93" i="5"/>
  <c r="M94" i="5"/>
  <c r="N94" i="5"/>
  <c r="N95" i="5"/>
  <c r="M98" i="5"/>
  <c r="M103" i="5" s="1"/>
  <c r="N98" i="5"/>
  <c r="N103" i="5" s="1"/>
  <c r="M99" i="5"/>
  <c r="N99" i="5"/>
  <c r="M100" i="5"/>
  <c r="N100" i="5"/>
  <c r="M101" i="5"/>
  <c r="N101" i="5"/>
  <c r="M102" i="5"/>
  <c r="N102" i="5"/>
  <c r="P123" i="5"/>
  <c r="Q123" i="5"/>
  <c r="O124" i="5"/>
  <c r="P124" i="5"/>
  <c r="Q124" i="5"/>
  <c r="R124" i="5" s="1"/>
  <c r="O125" i="5"/>
  <c r="P125" i="5"/>
  <c r="Q125" i="5"/>
  <c r="O126" i="5"/>
  <c r="P126" i="5"/>
  <c r="Q126" i="5"/>
  <c r="Q127" i="5"/>
  <c r="R127" i="5" l="1"/>
  <c r="P5" i="5" s="1"/>
  <c r="R125" i="5"/>
  <c r="J58" i="5"/>
  <c r="J50" i="5"/>
  <c r="J54" i="5"/>
  <c r="J83" i="5"/>
  <c r="J88" i="5"/>
  <c r="J57" i="5"/>
  <c r="J59" i="5"/>
  <c r="J56" i="5"/>
  <c r="K54" i="5"/>
  <c r="J94" i="5" l="1"/>
  <c r="J93" i="5"/>
  <c r="J92" i="5"/>
  <c r="J76" i="5"/>
  <c r="J75" i="5"/>
  <c r="J68" i="5"/>
  <c r="J67" i="5"/>
  <c r="J66" i="5"/>
  <c r="C68" i="5"/>
  <c r="C67" i="5"/>
  <c r="C66" i="5"/>
  <c r="J44" i="5"/>
  <c r="J40" i="5"/>
  <c r="J41" i="5"/>
  <c r="J42" i="5"/>
  <c r="J43" i="5"/>
  <c r="J39" i="5"/>
  <c r="J38" i="5"/>
  <c r="J35" i="5"/>
  <c r="J36" i="5"/>
  <c r="J34" i="5"/>
  <c r="J31" i="5"/>
  <c r="J32" i="5"/>
  <c r="J30" i="5"/>
  <c r="J29" i="5"/>
  <c r="J28" i="5"/>
  <c r="J27" i="5"/>
  <c r="C94" i="5" l="1"/>
  <c r="C93" i="5"/>
  <c r="C92" i="5"/>
  <c r="C76" i="5"/>
  <c r="C75" i="5"/>
  <c r="C59" i="5"/>
  <c r="J90" i="5" l="1"/>
  <c r="C44" i="5"/>
  <c r="C43" i="5"/>
  <c r="C42" i="5"/>
  <c r="C41" i="5"/>
  <c r="C40" i="5"/>
  <c r="C39" i="5"/>
  <c r="C38" i="5"/>
  <c r="C36" i="5"/>
  <c r="C35" i="5"/>
  <c r="C34" i="5"/>
  <c r="C32" i="5"/>
  <c r="C31" i="5"/>
  <c r="C30" i="5"/>
  <c r="C29" i="5"/>
  <c r="C28" i="5"/>
  <c r="C27" i="5"/>
  <c r="J45" i="5"/>
  <c r="J26" i="5" l="1"/>
  <c r="J61" i="5" l="1"/>
  <c r="J60" i="5"/>
  <c r="K62" i="5"/>
  <c r="L11" i="5"/>
  <c r="K88" i="5"/>
  <c r="L79" i="5" l="1"/>
  <c r="L38" i="5"/>
  <c r="L21" i="5"/>
  <c r="J62" i="5" l="1"/>
  <c r="J79" i="5" l="1"/>
  <c r="J80" i="5"/>
  <c r="K24" i="5"/>
  <c r="J23" i="5"/>
  <c r="J22" i="5"/>
  <c r="J8" i="5" l="1"/>
  <c r="J24" i="5"/>
  <c r="L16" i="5"/>
  <c r="L15" i="5"/>
  <c r="L14" i="5"/>
  <c r="L13" i="5"/>
  <c r="J74" i="5"/>
  <c r="K103" i="5" l="1"/>
  <c r="K108" i="5" s="1"/>
  <c r="J103" i="5"/>
  <c r="L98" i="5"/>
  <c r="K95" i="5"/>
  <c r="L92" i="5"/>
  <c r="L84" i="5"/>
  <c r="K81" i="5"/>
  <c r="J73" i="5"/>
  <c r="K70" i="5"/>
  <c r="J69" i="5"/>
  <c r="J65" i="5"/>
  <c r="K48" i="5"/>
  <c r="J46" i="5"/>
  <c r="L39" i="5"/>
  <c r="L36" i="5"/>
  <c r="L35" i="5"/>
  <c r="L34" i="5"/>
  <c r="L20" i="5"/>
  <c r="L18" i="5"/>
  <c r="L12" i="5"/>
  <c r="K106" i="5" l="1"/>
  <c r="J81" i="5"/>
  <c r="J72" i="5"/>
  <c r="J70" i="5"/>
  <c r="J48" i="5"/>
  <c r="J95" i="5"/>
  <c r="A106" i="5"/>
  <c r="J64" i="5"/>
  <c r="L103" i="5"/>
  <c r="J106" i="5" l="1"/>
  <c r="C21" i="4"/>
  <c r="J5" i="5" l="1"/>
  <c r="M106" i="5"/>
  <c r="M5" i="5" s="1"/>
  <c r="N106" i="5"/>
  <c r="N5" i="5" s="1"/>
  <c r="K107" i="5"/>
  <c r="K109" i="5" s="1"/>
  <c r="K5" i="5" s="1"/>
  <c r="G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</authors>
  <commentList>
    <comment ref="J62" authorId="0" shapeId="0" xr:uid="{00000000-0006-0000-0400-000002000000}">
      <text>
        <r>
          <rPr>
            <sz val="14"/>
            <color indexed="81"/>
            <rFont val="Tahoma"/>
            <family val="2"/>
          </rPr>
          <t>This is the maximum number of points available for the project dependent on the credit pathway selected.</t>
        </r>
      </text>
    </comment>
    <comment ref="J81" authorId="0" shapeId="0" xr:uid="{00000000-0006-0000-0400-000003000000}">
      <text>
        <r>
          <rPr>
            <sz val="14"/>
            <color indexed="81"/>
            <rFont val="Arial"/>
            <family val="2"/>
            <scheme val="major"/>
          </rPr>
          <t xml:space="preserve">This is the maximum number of points available for the project dependent on the credit pathways selected.
</t>
        </r>
      </text>
    </comment>
    <comment ref="J88" authorId="0" shapeId="0" xr:uid="{00000000-0006-0000-0400-000004000000}">
      <text>
        <r>
          <rPr>
            <sz val="14"/>
            <color indexed="81"/>
            <rFont val="Tahoma"/>
            <family val="2"/>
          </rPr>
          <t>The total number of points available in the Land Use &amp; Ecology category is 5. Any combination of criteria may be claimed in this credit to a maximum of 5 points.</t>
        </r>
      </text>
    </comment>
    <comment ref="K103" authorId="0" shapeId="0" xr:uid="{00000000-0006-0000-0400-000005000000}">
      <text>
        <r>
          <rPr>
            <sz val="14"/>
            <color indexed="81"/>
            <rFont val="Arial"/>
            <family val="2"/>
            <scheme val="major"/>
          </rPr>
          <t>A maximum of 10 points can be awarded in the Innovation category.</t>
        </r>
      </text>
    </comment>
    <comment ref="K107" authorId="0" shapeId="0" xr:uid="{00000000-0006-0000-0400-000006000000}">
      <text>
        <r>
          <rPr>
            <sz val="14"/>
            <color indexed="81"/>
            <rFont val="Tahoma"/>
            <family val="2"/>
          </rPr>
          <t xml:space="preserve">This is the core number of points targeted divided by the core number of points available. </t>
        </r>
      </text>
    </comment>
    <comment ref="K109" authorId="0" shapeId="0" xr:uid="{00000000-0006-0000-0400-000007000000}">
      <text>
        <r>
          <rPr>
            <sz val="14"/>
            <color indexed="81"/>
            <rFont val="Tahoma"/>
            <family val="2"/>
          </rPr>
          <t xml:space="preserve">This is the core score plus the Innovation points targeted. See the Introductions section of the Submission Guidelines for additional detail.
</t>
        </r>
      </text>
    </comment>
  </commentList>
</comments>
</file>

<file path=xl/sharedStrings.xml><?xml version="1.0" encoding="utf-8"?>
<sst xmlns="http://schemas.openxmlformats.org/spreadsheetml/2006/main" count="302" uniqueCount="261">
  <si>
    <t>x</t>
  </si>
  <si>
    <t>Green Star - Interiors</t>
  </si>
  <si>
    <t xml:space="preserve">Project Details </t>
  </si>
  <si>
    <t>NSW</t>
  </si>
  <si>
    <t>Name of project:</t>
  </si>
  <si>
    <t>ACT</t>
  </si>
  <si>
    <t>Address of project:</t>
  </si>
  <si>
    <t>NT</t>
  </si>
  <si>
    <t>QLD</t>
  </si>
  <si>
    <t>SA</t>
  </si>
  <si>
    <t>Postcode:</t>
  </si>
  <si>
    <t>TAS</t>
  </si>
  <si>
    <t>State:</t>
  </si>
  <si>
    <t>VIC</t>
  </si>
  <si>
    <t>WA</t>
  </si>
  <si>
    <t>Area Listing (NLA in m²)</t>
  </si>
  <si>
    <t>Office</t>
  </si>
  <si>
    <t>Residential</t>
  </si>
  <si>
    <t>Retail</t>
  </si>
  <si>
    <t>Healthcare</t>
  </si>
  <si>
    <t>Education</t>
  </si>
  <si>
    <t>Industrial</t>
  </si>
  <si>
    <t>Other</t>
  </si>
  <si>
    <t>Total</t>
  </si>
  <si>
    <t>Applicant Details</t>
  </si>
  <si>
    <t>Applicant:</t>
  </si>
  <si>
    <t>Contact Person:</t>
  </si>
  <si>
    <t>Project Team Details</t>
  </si>
  <si>
    <t>Company/Organisation</t>
  </si>
  <si>
    <t>Acoustic Consultant</t>
  </si>
  <si>
    <t>Architect</t>
  </si>
  <si>
    <t>Building Services Engineer</t>
  </si>
  <si>
    <t>Surveyor</t>
  </si>
  <si>
    <t>ESD Consultant</t>
  </si>
  <si>
    <t>Landscaping Consultant</t>
  </si>
  <si>
    <t>Local Planning Authority</t>
  </si>
  <si>
    <t>Main Contractor</t>
  </si>
  <si>
    <t>Project Manager</t>
  </si>
  <si>
    <t>Quantity Surveyor</t>
  </si>
  <si>
    <t>Structural/Civil Engineer</t>
  </si>
  <si>
    <t>Project Description</t>
  </si>
  <si>
    <t>Description of project</t>
  </si>
  <si>
    <t>Green Star - Interiors Scorecard</t>
  </si>
  <si>
    <t>Project:</t>
  </si>
  <si>
    <t>Core Points Available</t>
  </si>
  <si>
    <t>Total Score Targeted</t>
  </si>
  <si>
    <t>Total Points Awarded</t>
  </si>
  <si>
    <t>Total Points TBC</t>
  </si>
  <si>
    <t>Targeted Rating:</t>
  </si>
  <si>
    <t>NA</t>
  </si>
  <si>
    <t>CATEGORY / CREDIT</t>
  </si>
  <si>
    <t>AIM OF THE CREDIT / SELECTION</t>
  </si>
  <si>
    <t>CODE</t>
  </si>
  <si>
    <t>CREDIT CRITERIA</t>
  </si>
  <si>
    <t>POINTS AVAILABLE</t>
  </si>
  <si>
    <t>POINTS TARGETED</t>
  </si>
  <si>
    <t xml:space="preserve"> POINTS AWARDED</t>
  </si>
  <si>
    <t xml:space="preserve"> POINTS 
TBC</t>
  </si>
  <si>
    <t>ASSIGNED STAGE</t>
  </si>
  <si>
    <t>ASSESSOR COMPLETED STAGE</t>
  </si>
  <si>
    <t>OUTCOME</t>
  </si>
  <si>
    <t>Complies</t>
  </si>
  <si>
    <t>Management</t>
  </si>
  <si>
    <t>Green Star Accredited Professional</t>
  </si>
  <si>
    <t>To recognise projects that engage a Green Star Accredited Professional to support the Green Star
certification process.</t>
  </si>
  <si>
    <t>Accredited Professional</t>
  </si>
  <si>
    <t>Commissioning and Tuning</t>
  </si>
  <si>
    <t>To encourage and recognise commissioning, handover and tuning initiatives that ensure all services
operate to their full potential and as designed.</t>
  </si>
  <si>
    <t xml:space="preserve">Minimum requirement </t>
  </si>
  <si>
    <t>Services and Maintainability Review</t>
  </si>
  <si>
    <t>Core</t>
  </si>
  <si>
    <t>Stage 1</t>
  </si>
  <si>
    <t>Independent Commissioning Agent</t>
  </si>
  <si>
    <t>Stage 2</t>
  </si>
  <si>
    <t>Fitout Information</t>
  </si>
  <si>
    <t>To recognise the development and provision of information that facilitates operator and user
understanding of fitout systems, their operation and maintenance requirements, and their
environmental targets, to enable optimised performance.</t>
  </si>
  <si>
    <t>Fitout User Information</t>
  </si>
  <si>
    <t>Stage 3</t>
  </si>
  <si>
    <t>Commitment to Performance</t>
  </si>
  <si>
    <t>To recognise practices that encourage building owners, building occupants and facilities management teams to set targets and monitor environmental performance in a collaborative way.</t>
  </si>
  <si>
    <t>Environmental Fitout Performance</t>
  </si>
  <si>
    <t>End of Life Waste Performance</t>
  </si>
  <si>
    <t>Ongoing Procurement</t>
  </si>
  <si>
    <t>Metering and Monitoring</t>
  </si>
  <si>
    <t>To recognise the implementation of effective energy and water metering and monitoring systems.</t>
  </si>
  <si>
    <t xml:space="preserve">Metering </t>
  </si>
  <si>
    <t>Monitoring System</t>
  </si>
  <si>
    <t>Responsible Construction Practices</t>
  </si>
  <si>
    <t>To reward projects that use best practice formal environmental management procedures during construction.</t>
  </si>
  <si>
    <t>Environmental Management Plan (EMP)</t>
  </si>
  <si>
    <t>Formalised Environmental Management System (EMS)</t>
  </si>
  <si>
    <t>High Quality Staff Support</t>
  </si>
  <si>
    <t>Operational Waste</t>
  </si>
  <si>
    <t>Prescriptive Pathway: Facilities</t>
  </si>
  <si>
    <t>7A</t>
  </si>
  <si>
    <t xml:space="preserve">Performance Pathway: Specialist Plan </t>
  </si>
  <si>
    <t>7B</t>
  </si>
  <si>
    <t>Indoor Environment Quality</t>
  </si>
  <si>
    <t>Indoor Air Quality</t>
  </si>
  <si>
    <t>To recognise projects that provide high air quality to occupants.</t>
  </si>
  <si>
    <t>Ventilation System Attributes</t>
  </si>
  <si>
    <t>Provision of Outdoor Air</t>
  </si>
  <si>
    <t>Exhaust or Elimination of Pollutants</t>
  </si>
  <si>
    <t>Acoustic Comfort</t>
  </si>
  <si>
    <t>To reward projects that provide appropriate and comfortable acoustic conditions for occupants.</t>
  </si>
  <si>
    <t>Internal Noise Levels</t>
  </si>
  <si>
    <t>Reverberation</t>
  </si>
  <si>
    <t>Acoustic Separation</t>
  </si>
  <si>
    <t>Lighting Comfort</t>
  </si>
  <si>
    <t>To encourage and recognise well-lit spaces that provide a high degree of comfort to users.</t>
  </si>
  <si>
    <t>Minimum Lighting Comfort</t>
  </si>
  <si>
    <t>General Illuminance and Glare Reduction</t>
  </si>
  <si>
    <t>Surface Illuminance</t>
  </si>
  <si>
    <t>Localised Lighting Control</t>
  </si>
  <si>
    <t>Visual Comfort</t>
  </si>
  <si>
    <t>To recognise the delivery of well-lit spaces that provide high levels of visual comfort to building occupants.</t>
  </si>
  <si>
    <t>Glare Reduction</t>
  </si>
  <si>
    <t>Daylight</t>
  </si>
  <si>
    <t>Views</t>
  </si>
  <si>
    <t>Indoor Pollutants</t>
  </si>
  <si>
    <t>To recognise projects that safeguard occupant health through the reduction in internal air pollutant levels.</t>
  </si>
  <si>
    <t>Paints, Adhesives, Sealants and Carpets</t>
  </si>
  <si>
    <t>Engineered Wood Products</t>
  </si>
  <si>
    <t>Indoor Plants</t>
  </si>
  <si>
    <t>Thermal Comfort</t>
  </si>
  <si>
    <t>To encourage and recognise projects that achieve high levels of thermal comfort.</t>
  </si>
  <si>
    <t>Advanced Thermal Comfort</t>
  </si>
  <si>
    <t>Quality of Amenities</t>
  </si>
  <si>
    <t>Amenity Space – Prescriptive Pathway</t>
  </si>
  <si>
    <t>14A</t>
  </si>
  <si>
    <t>Amenity Space – Performance Pathway</t>
  </si>
  <si>
    <t>14B</t>
  </si>
  <si>
    <t>Ergonomics</t>
  </si>
  <si>
    <t>To recognise the provision of equipment and spaces that provide good user comfort and avoid stress or injury.</t>
  </si>
  <si>
    <t>Ergonomics Strategy</t>
  </si>
  <si>
    <t>Energy</t>
  </si>
  <si>
    <t>Greenhouse Gas Emissions</t>
  </si>
  <si>
    <t>To encourage energy efficient buildings and the reduction of greenhouse gas (GHG) emissions associated with the use of energy in building operations.</t>
  </si>
  <si>
    <t>Conditional requirement</t>
  </si>
  <si>
    <t>Transport</t>
  </si>
  <si>
    <t xml:space="preserve">Deemed-to-satisfy </t>
  </si>
  <si>
    <t>Sustainable Transport</t>
  </si>
  <si>
    <t>17B Prescriptive pathway</t>
  </si>
  <si>
    <t>17A</t>
  </si>
  <si>
    <t>Performance pathway</t>
  </si>
  <si>
    <t>17B.1</t>
  </si>
  <si>
    <t xml:space="preserve">Transport Calculator </t>
  </si>
  <si>
    <t>17A Performance pathway</t>
  </si>
  <si>
    <t>17B.2</t>
  </si>
  <si>
    <t>Low Emission Vehicle Infrastructure</t>
  </si>
  <si>
    <t>17B.3</t>
  </si>
  <si>
    <t>Active Transport Facilities</t>
  </si>
  <si>
    <t>17B.4</t>
  </si>
  <si>
    <t>Walkable Neighbourhoods</t>
  </si>
  <si>
    <t>Water</t>
  </si>
  <si>
    <t>Potable Water</t>
  </si>
  <si>
    <t>Performance Pathway</t>
  </si>
  <si>
    <t>18A</t>
  </si>
  <si>
    <t>18B.1</t>
  </si>
  <si>
    <t>Sanitary Fixture Efficiency</t>
  </si>
  <si>
    <t>Prescriptive Pathway</t>
  </si>
  <si>
    <t>18B.2</t>
  </si>
  <si>
    <t>Domestic Appliances Efficiency</t>
  </si>
  <si>
    <t>18B.3</t>
  </si>
  <si>
    <t>Commercial or Industrial Appliances</t>
  </si>
  <si>
    <t>18B.4</t>
  </si>
  <si>
    <t>Shared Amenities</t>
  </si>
  <si>
    <t>Materials</t>
  </si>
  <si>
    <t>Life Cycle Assessment</t>
  </si>
  <si>
    <t>To reward the reduction of the environmental impacts of building materials and methods for the whole
fitout over its entire life cycle.</t>
  </si>
  <si>
    <t>Comparative Life Cycle Assessment</t>
  </si>
  <si>
    <t>Additional Life Cycle Impact Reporting</t>
  </si>
  <si>
    <t>Responsible Building Materials</t>
  </si>
  <si>
    <t xml:space="preserve">To reward projects that include building materials that are responsibly sourced or have a sustainable supply chain. </t>
  </si>
  <si>
    <t>Timber</t>
  </si>
  <si>
    <t>Sustainable  Products</t>
  </si>
  <si>
    <t>Permanent Formwork, Cables, Pipes, Floors and Blinds</t>
  </si>
  <si>
    <t>Sustainable Products</t>
  </si>
  <si>
    <t>To encourage sustainability and transparency in product specification.</t>
  </si>
  <si>
    <t>Product Transparency and Sustainability</t>
  </si>
  <si>
    <t>Construction and Demolition Waste</t>
  </si>
  <si>
    <t>To reward projects that reduce construction waste going to landfill by reusing or recycling building materials.</t>
  </si>
  <si>
    <t xml:space="preserve">Reporting Accuracy </t>
  </si>
  <si>
    <t>Fixed Benchmark</t>
  </si>
  <si>
    <t>Percentage Benchmark</t>
  </si>
  <si>
    <t>22B</t>
  </si>
  <si>
    <t>Reduction of Construction and Demolition Waste - Percentage Benchmark</t>
  </si>
  <si>
    <t>Land Use &amp; Ecology</t>
  </si>
  <si>
    <t>Sustainable Sites</t>
  </si>
  <si>
    <t>To reward projects that choose to develop sites that have limited ecological value, that reuse previously developed land, and that remediate interiors.</t>
  </si>
  <si>
    <t>Base Building Sustainability</t>
  </si>
  <si>
    <t>Base Building Cultural Heritage Significance</t>
  </si>
  <si>
    <t>Hazardous Materials</t>
  </si>
  <si>
    <t xml:space="preserve">Resilient Building </t>
  </si>
  <si>
    <t>Emissions</t>
  </si>
  <si>
    <t>Light Pollution</t>
  </si>
  <si>
    <t>To reward projects that minimise light pollution.</t>
  </si>
  <si>
    <t>Light Pollution to Neighbouring Bodies</t>
  </si>
  <si>
    <t>Light Pollution to Night Sky</t>
  </si>
  <si>
    <t>Microbial Control</t>
  </si>
  <si>
    <t>To recognise projects that implement systems to minimise the impacts associated with harmful microbes in building systems.</t>
  </si>
  <si>
    <t>Legionella Impacts from Cooling Systems</t>
  </si>
  <si>
    <t>Refrigerant Impacts</t>
  </si>
  <si>
    <t>To encourage operational practices that minimise the environmental impacts of refrigeration equipment.</t>
  </si>
  <si>
    <t>Innovation</t>
  </si>
  <si>
    <t>Innovative Technology or Process</t>
  </si>
  <si>
    <t>The project meets the aims of an existing credit using a technology or process that is considered innovative in Australia or the world.</t>
  </si>
  <si>
    <t>Market Transformation</t>
  </si>
  <si>
    <t>The project has undertaken a sustainability initiative that substantially contributes to the broader market transformation towards sustainable development in Australia or in the world.</t>
  </si>
  <si>
    <t>Improving on Green Star Benchmarks</t>
  </si>
  <si>
    <t>The project has achieved full points in a Green Star credit and demonstrates a substantial improvement on the benchmark required to achieve full points.</t>
  </si>
  <si>
    <t>Innovation Challenge</t>
  </si>
  <si>
    <t>Where the project addresses an sustainability issue not included within any of the Credits in the existing Green Star rating tools.</t>
  </si>
  <si>
    <t>Global Sustainability</t>
  </si>
  <si>
    <t>Project teams may adopt an approved credit from a Global Green Building Rating tool that addresses a sustainability issue that is currently outside the scope of this Green Star rating tools.</t>
  </si>
  <si>
    <t>TOTAL NA POINTS</t>
  </si>
  <si>
    <t>TOTALS</t>
  </si>
  <si>
    <t>AVAILABLE</t>
  </si>
  <si>
    <t>TARGETED</t>
  </si>
  <si>
    <t>AWARDED</t>
  </si>
  <si>
    <t>TBC</t>
  </si>
  <si>
    <t>CORE POINTS</t>
  </si>
  <si>
    <t xml:space="preserve">CORE SCORE </t>
  </si>
  <si>
    <t>INNOVATION POINTS</t>
  </si>
  <si>
    <t>TOTAL SCORE TARGETED</t>
  </si>
  <si>
    <t>Stage Count</t>
  </si>
  <si>
    <t>Assessor Stage Count</t>
  </si>
  <si>
    <t>Outcome Count</t>
  </si>
  <si>
    <t>Assessment result</t>
  </si>
  <si>
    <t>Provide an explantation of the credit and the Assessors assesment comments from the scorecard</t>
  </si>
  <si>
    <r>
      <rPr>
        <b/>
        <sz val="11"/>
        <color rgb="FF9C5700"/>
        <rFont val="Arial"/>
        <family val="2"/>
        <scheme val="minor"/>
      </rPr>
      <t>1. Documentation Clarification:</t>
    </r>
    <r>
      <rPr>
        <sz val="11"/>
        <color rgb="FF9C5700"/>
        <rFont val="Arial"/>
        <family val="2"/>
        <scheme val="minor"/>
      </rPr>
      <t xml:space="preserve"> The project team wish to clarify the documentation requested in the Round 1 Assessment Comment.</t>
    </r>
  </si>
  <si>
    <r>
      <rPr>
        <b/>
        <sz val="11"/>
        <color rgb="FF9C5700"/>
        <rFont val="Arial"/>
        <family val="2"/>
        <scheme val="minor"/>
      </rPr>
      <t>2. Compliance Criteria:</t>
    </r>
    <r>
      <rPr>
        <sz val="11"/>
        <color rgb="FF9C5700"/>
        <rFont val="Arial"/>
        <family val="2"/>
        <scheme val="minor"/>
      </rPr>
      <t xml:space="preserve"> The project team wish to draw attention to potential differences in expectations between the assessment comment and the Submission Guidelines requirements.</t>
    </r>
  </si>
  <si>
    <r>
      <rPr>
        <b/>
        <sz val="11"/>
        <color rgb="FF9C5700"/>
        <rFont val="Arial"/>
        <family val="2"/>
        <scheme val="minor"/>
      </rPr>
      <t>3. Check Existing Documentation:</t>
    </r>
    <r>
      <rPr>
        <sz val="11"/>
        <color rgb="FF9C5700"/>
        <rFont val="Arial"/>
        <family val="2"/>
        <scheme val="minor"/>
      </rPr>
      <t xml:space="preserve"> The project team wish to draw the Assessors' attention to documentation submitted previously that may have been overlooked during the assessment </t>
    </r>
  </si>
  <si>
    <t xml:space="preserve">Conditional requirement </t>
  </si>
  <si>
    <t>16.2A</t>
  </si>
  <si>
    <t>16.2B</t>
  </si>
  <si>
    <t>Conditional Requirement</t>
  </si>
  <si>
    <t xml:space="preserve">Non Residential Fitouts: Reference Fitout Pathway </t>
  </si>
  <si>
    <t>Non Residential Fitouts: Prescriptive Pathway</t>
  </si>
  <si>
    <t xml:space="preserve">Points Available </t>
  </si>
  <si>
    <t xml:space="preserve">NA Points </t>
  </si>
  <si>
    <t>NA - T/F</t>
  </si>
  <si>
    <t xml:space="preserve">Awarded - Compliant </t>
  </si>
  <si>
    <t>Awarded - Minor non-compliance</t>
  </si>
  <si>
    <t>Not Awarded - Major non-compliance</t>
  </si>
  <si>
    <t xml:space="preserve">Does Not Comply </t>
  </si>
  <si>
    <t xml:space="preserve">ROUND 1 ASSESSMENT COMMENTS </t>
  </si>
  <si>
    <t>TYPE</t>
  </si>
  <si>
    <r>
      <t xml:space="preserve">CLARIFICATION REQUEST 
</t>
    </r>
    <r>
      <rPr>
        <sz val="11"/>
        <color theme="0"/>
        <rFont val="Arial"/>
        <family val="2"/>
        <scheme val="minor"/>
      </rPr>
      <t>(GSAP to complete)</t>
    </r>
  </si>
  <si>
    <r>
      <t xml:space="preserve">CLARIFICATION FROM ASSESSORS
</t>
    </r>
    <r>
      <rPr>
        <sz val="11"/>
        <color theme="0"/>
        <rFont val="Arial"/>
        <family val="2"/>
        <scheme val="minor"/>
      </rPr>
      <t>(To be completed by Assessors)</t>
    </r>
  </si>
  <si>
    <t>Assessors comments including Point(s) Awarded /Denied</t>
  </si>
  <si>
    <t xml:space="preserve">ROUND 2 ASSESSMENT COMMENTS </t>
  </si>
  <si>
    <r>
      <t xml:space="preserve">POST ROUND 1 CLARIFICATION
</t>
    </r>
    <r>
      <rPr>
        <b/>
        <sz val="11"/>
        <color rgb="FFFFC000"/>
        <rFont val="Arial Black"/>
        <family val="2"/>
      </rPr>
      <t>Please enter type of clarification for each credit as follows:</t>
    </r>
  </si>
  <si>
    <t xml:space="preserve">POST ROUND 1 </t>
  </si>
  <si>
    <t>1. Documentation Clarification: The project team wish to clarify the documentation requested in the Round 1 Assessment Comment.</t>
  </si>
  <si>
    <t>2. Compliance Criteria: The project team wish to draw attention to potential differences in expectations between the assessment comment and the Submission Guidelines requirements.</t>
  </si>
  <si>
    <t xml:space="preserve">3. Check Existing Documentation: The project team wish to draw the Assessors' attention to documentation submitted previously that may have been overlooked during the assessment </t>
  </si>
  <si>
    <t xml:space="preserve">POST ROUND 2 </t>
  </si>
  <si>
    <r>
      <rPr>
        <b/>
        <sz val="20"/>
        <color rgb="FFFFB70E"/>
        <rFont val="Arial Black"/>
        <family val="2"/>
      </rPr>
      <t>POST ROUND 2 CLARIFICATION</t>
    </r>
    <r>
      <rPr>
        <b/>
        <sz val="30"/>
        <color rgb="FFFFB70E"/>
        <rFont val="Arial"/>
        <family val="2"/>
        <scheme val="minor"/>
      </rPr>
      <t xml:space="preserve">
</t>
    </r>
    <r>
      <rPr>
        <b/>
        <sz val="11"/>
        <color rgb="FFFFB70E"/>
        <rFont val="Arial Black"/>
        <family val="2"/>
      </rPr>
      <t>Please enter type of clarification for each credit as follows:</t>
    </r>
  </si>
  <si>
    <t>CHARGED ADDITIONAL REVIEW COMMENTS</t>
  </si>
  <si>
    <t xml:space="preserve">SUBMISSION PLANNER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</si>
</sst>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C09]dd\-mmm\-yy;@"/>
  </numFmts>
  <fonts count="70" x14ac:knownFonts="1"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theme="0"/>
      <name val="Arial"/>
      <family val="2"/>
      <scheme val="minor"/>
    </font>
    <font>
      <sz val="11"/>
      <color theme="8" tint="0.3999755851924192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0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scheme val="minor"/>
    </font>
    <font>
      <sz val="24"/>
      <color rgb="FF002060"/>
      <name val="Century Gothic"/>
      <family val="2"/>
    </font>
    <font>
      <b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1"/>
      <name val="Arial Black"/>
      <family val="2"/>
    </font>
    <font>
      <sz val="14"/>
      <color indexed="81"/>
      <name val="Arial"/>
      <family val="2"/>
      <scheme val="major"/>
    </font>
    <font>
      <sz val="16"/>
      <color theme="1"/>
      <name val="Arial"/>
      <family val="2"/>
      <scheme val="minor"/>
    </font>
    <font>
      <b/>
      <sz val="24"/>
      <color rgb="FFFFC000"/>
      <name val="Arial Black"/>
      <family val="2"/>
    </font>
    <font>
      <sz val="24"/>
      <color rgb="FFFFC000"/>
      <name val="Arial Black"/>
      <family val="2"/>
    </font>
    <font>
      <b/>
      <sz val="10"/>
      <color theme="0"/>
      <name val="Arial"/>
      <family val="2"/>
      <scheme val="minor"/>
    </font>
    <font>
      <sz val="14"/>
      <color indexed="81"/>
      <name val="Tahoma"/>
      <family val="2"/>
    </font>
    <font>
      <sz val="11"/>
      <color theme="1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0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20"/>
      <color rgb="FFFFC000"/>
      <name val="Arial Black"/>
      <family val="2"/>
    </font>
    <font>
      <sz val="11"/>
      <color theme="7"/>
      <name val="Arial"/>
      <family val="2"/>
      <scheme val="minor"/>
    </font>
    <font>
      <b/>
      <sz val="11"/>
      <color rgb="FFFFC000"/>
      <name val="Arial Black"/>
      <family val="2"/>
    </font>
    <font>
      <b/>
      <sz val="11"/>
      <color rgb="FF9C5700"/>
      <name val="Arial"/>
      <family val="2"/>
      <scheme val="minor"/>
    </font>
    <font>
      <b/>
      <sz val="20"/>
      <color theme="0"/>
      <name val="Arial"/>
      <family val="2"/>
      <scheme val="minor"/>
    </font>
    <font>
      <b/>
      <sz val="20"/>
      <color rgb="FFFFB70E"/>
      <name val="Arial Black"/>
      <family val="2"/>
    </font>
    <font>
      <b/>
      <sz val="30"/>
      <color rgb="FFFFB70E"/>
      <name val="Arial"/>
      <family val="2"/>
      <scheme val="minor"/>
    </font>
    <font>
      <b/>
      <sz val="11"/>
      <color rgb="FFFFB70E"/>
      <name val="Arial Black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B70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9DD"/>
        <bgColor indexed="64"/>
      </patternFill>
    </fill>
    <fill>
      <patternFill patternType="solid">
        <fgColor rgb="FFFFEB9C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/>
      <bottom style="thin">
        <color theme="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4"/>
      </left>
      <right style="hair">
        <color auto="1"/>
      </right>
      <top/>
      <bottom style="hair">
        <color theme="4"/>
      </bottom>
      <diagonal/>
    </border>
    <border>
      <left style="hair">
        <color auto="1"/>
      </left>
      <right style="hair">
        <color theme="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theme="4"/>
      </right>
      <top style="hair">
        <color auto="1"/>
      </top>
      <bottom/>
      <diagonal/>
    </border>
    <border>
      <left style="hair">
        <color theme="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theme="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 style="hair">
        <color auto="1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6">
    <xf numFmtId="0" fontId="0" fillId="0" borderId="0"/>
    <xf numFmtId="165" fontId="11" fillId="0" borderId="0"/>
    <xf numFmtId="0" fontId="9" fillId="21" borderId="5" applyNumberFormat="0" applyAlignment="0" applyProtection="0"/>
    <xf numFmtId="0" fontId="13" fillId="3" borderId="0" applyNumberFormat="0" applyBorder="0" applyAlignment="0" applyProtection="0"/>
    <xf numFmtId="0" fontId="4" fillId="4" borderId="0">
      <alignment horizontal="center" vertical="center" wrapText="1"/>
      <protection locked="0"/>
    </xf>
    <xf numFmtId="0" fontId="14" fillId="5" borderId="5">
      <alignment vertical="center"/>
    </xf>
    <xf numFmtId="165" fontId="21" fillId="0" borderId="0"/>
    <xf numFmtId="0" fontId="21" fillId="0" borderId="0"/>
    <xf numFmtId="165" fontId="9" fillId="0" borderId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6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8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7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10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9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11" borderId="0" applyNumberFormat="0" applyBorder="0" applyAlignment="0" applyProtection="0"/>
    <xf numFmtId="165" fontId="30" fillId="11" borderId="0" applyNumberFormat="0" applyBorder="0" applyAlignment="0" applyProtection="0"/>
    <xf numFmtId="165" fontId="30" fillId="11" borderId="0" applyNumberFormat="0" applyBorder="0" applyAlignment="0" applyProtection="0"/>
    <xf numFmtId="165" fontId="30" fillId="11" borderId="0" applyNumberFormat="0" applyBorder="0" applyAlignment="0" applyProtection="0"/>
    <xf numFmtId="165" fontId="30" fillId="11" borderId="0" applyNumberFormat="0" applyBorder="0" applyAlignment="0" applyProtection="0"/>
    <xf numFmtId="165" fontId="30" fillId="10" borderId="0" applyNumberFormat="0" applyBorder="0" applyAlignment="0" applyProtection="0"/>
    <xf numFmtId="165" fontId="30" fillId="10" borderId="0" applyNumberFormat="0" applyBorder="0" applyAlignment="0" applyProtection="0"/>
    <xf numFmtId="165" fontId="30" fillId="10" borderId="0" applyNumberFormat="0" applyBorder="0" applyAlignment="0" applyProtection="0"/>
    <xf numFmtId="165" fontId="30" fillId="10" borderId="0" applyNumberFormat="0" applyBorder="0" applyAlignment="0" applyProtection="0"/>
    <xf numFmtId="165" fontId="30" fillId="10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7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3" borderId="0" applyNumberFormat="0" applyBorder="0" applyAlignment="0" applyProtection="0"/>
    <xf numFmtId="165" fontId="30" fillId="13" borderId="0" applyNumberFormat="0" applyBorder="0" applyAlignment="0" applyProtection="0"/>
    <xf numFmtId="165" fontId="30" fillId="13" borderId="0" applyNumberFormat="0" applyBorder="0" applyAlignment="0" applyProtection="0"/>
    <xf numFmtId="165" fontId="30" fillId="13" borderId="0" applyNumberFormat="0" applyBorder="0" applyAlignment="0" applyProtection="0"/>
    <xf numFmtId="165" fontId="30" fillId="13" borderId="0" applyNumberFormat="0" applyBorder="0" applyAlignment="0" applyProtection="0"/>
    <xf numFmtId="165" fontId="30" fillId="14" borderId="0" applyNumberFormat="0" applyBorder="0" applyAlignment="0" applyProtection="0"/>
    <xf numFmtId="165" fontId="30" fillId="14" borderId="0" applyNumberFormat="0" applyBorder="0" applyAlignment="0" applyProtection="0"/>
    <xf numFmtId="165" fontId="30" fillId="14" borderId="0" applyNumberFormat="0" applyBorder="0" applyAlignment="0" applyProtection="0"/>
    <xf numFmtId="165" fontId="30" fillId="14" borderId="0" applyNumberFormat="0" applyBorder="0" applyAlignment="0" applyProtection="0"/>
    <xf numFmtId="165" fontId="30" fillId="14" borderId="0" applyNumberFormat="0" applyBorder="0" applyAlignment="0" applyProtection="0"/>
    <xf numFmtId="165" fontId="30" fillId="15" borderId="0" applyNumberFormat="0" applyBorder="0" applyAlignment="0" applyProtection="0"/>
    <xf numFmtId="165" fontId="30" fillId="15" borderId="0" applyNumberFormat="0" applyBorder="0" applyAlignment="0" applyProtection="0"/>
    <xf numFmtId="165" fontId="30" fillId="15" borderId="0" applyNumberFormat="0" applyBorder="0" applyAlignment="0" applyProtection="0"/>
    <xf numFmtId="165" fontId="30" fillId="15" borderId="0" applyNumberFormat="0" applyBorder="0" applyAlignment="0" applyProtection="0"/>
    <xf numFmtId="165" fontId="30" fillId="15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2" borderId="0" applyNumberFormat="0" applyBorder="0" applyAlignment="0" applyProtection="0"/>
    <xf numFmtId="165" fontId="30" fillId="16" borderId="0" applyNumberFormat="0" applyBorder="0" applyAlignment="0" applyProtection="0"/>
    <xf numFmtId="165" fontId="30" fillId="16" borderId="0" applyNumberFormat="0" applyBorder="0" applyAlignment="0" applyProtection="0"/>
    <xf numFmtId="165" fontId="30" fillId="16" borderId="0" applyNumberFormat="0" applyBorder="0" applyAlignment="0" applyProtection="0"/>
    <xf numFmtId="165" fontId="30" fillId="16" borderId="0" applyNumberFormat="0" applyBorder="0" applyAlignment="0" applyProtection="0"/>
    <xf numFmtId="165" fontId="30" fillId="16" borderId="0" applyNumberFormat="0" applyBorder="0" applyAlignment="0" applyProtection="0"/>
    <xf numFmtId="165" fontId="31" fillId="17" borderId="0" applyNumberFormat="0" applyBorder="0" applyAlignment="0" applyProtection="0"/>
    <xf numFmtId="165" fontId="31" fillId="17" borderId="0" applyNumberFormat="0" applyBorder="0" applyAlignment="0" applyProtection="0"/>
    <xf numFmtId="165" fontId="31" fillId="17" borderId="0" applyNumberFormat="0" applyBorder="0" applyAlignment="0" applyProtection="0"/>
    <xf numFmtId="165" fontId="31" fillId="17" borderId="0" applyNumberFormat="0" applyBorder="0" applyAlignment="0" applyProtection="0"/>
    <xf numFmtId="165" fontId="31" fillId="17" borderId="0" applyNumberFormat="0" applyBorder="0" applyAlignment="0" applyProtection="0"/>
    <xf numFmtId="165" fontId="32" fillId="6" borderId="26" applyNumberFormat="0" applyAlignment="0" applyProtection="0"/>
    <xf numFmtId="165" fontId="32" fillId="6" borderId="26" applyNumberFormat="0" applyAlignment="0" applyProtection="0"/>
    <xf numFmtId="165" fontId="32" fillId="6" borderId="26" applyNumberFormat="0" applyAlignment="0" applyProtection="0"/>
    <xf numFmtId="165" fontId="32" fillId="6" borderId="26" applyNumberFormat="0" applyAlignment="0" applyProtection="0"/>
    <xf numFmtId="165" fontId="32" fillId="6" borderId="26" applyNumberFormat="0" applyAlignment="0" applyProtection="0"/>
    <xf numFmtId="165" fontId="33" fillId="18" borderId="27" applyNumberFormat="0" applyAlignment="0" applyProtection="0"/>
    <xf numFmtId="165" fontId="33" fillId="18" borderId="27" applyNumberFormat="0" applyAlignment="0" applyProtection="0"/>
    <xf numFmtId="165" fontId="33" fillId="18" borderId="27" applyNumberFormat="0" applyAlignment="0" applyProtection="0"/>
    <xf numFmtId="165" fontId="33" fillId="18" borderId="27" applyNumberFormat="0" applyAlignment="0" applyProtection="0"/>
    <xf numFmtId="165" fontId="33" fillId="18" borderId="27" applyNumberFormat="0" applyAlignment="0" applyProtection="0"/>
    <xf numFmtId="165" fontId="34" fillId="0" borderId="0" applyNumberFormat="0" applyFill="0" applyBorder="0" applyAlignment="0" applyProtection="0"/>
    <xf numFmtId="165" fontId="34" fillId="0" borderId="0" applyNumberFormat="0" applyFill="0" applyBorder="0" applyAlignment="0" applyProtection="0"/>
    <xf numFmtId="165" fontId="34" fillId="0" borderId="0" applyNumberFormat="0" applyFill="0" applyBorder="0" applyAlignment="0" applyProtection="0"/>
    <xf numFmtId="165" fontId="34" fillId="0" borderId="0" applyNumberFormat="0" applyFill="0" applyBorder="0" applyAlignment="0" applyProtection="0"/>
    <xf numFmtId="165" fontId="34" fillId="0" borderId="0" applyNumberFormat="0" applyFill="0" applyBorder="0" applyAlignment="0" applyProtection="0"/>
    <xf numFmtId="165" fontId="35" fillId="19" borderId="0" applyNumberFormat="0" applyBorder="0" applyAlignment="0" applyProtection="0"/>
    <xf numFmtId="165" fontId="35" fillId="19" borderId="0" applyNumberFormat="0" applyBorder="0" applyAlignment="0" applyProtection="0"/>
    <xf numFmtId="165" fontId="35" fillId="19" borderId="0" applyNumberFormat="0" applyBorder="0" applyAlignment="0" applyProtection="0"/>
    <xf numFmtId="165" fontId="35" fillId="19" borderId="0" applyNumberFormat="0" applyBorder="0" applyAlignment="0" applyProtection="0"/>
    <xf numFmtId="165" fontId="35" fillId="19" borderId="0" applyNumberFormat="0" applyBorder="0" applyAlignment="0" applyProtection="0"/>
    <xf numFmtId="165" fontId="36" fillId="0" borderId="28" applyNumberFormat="0" applyFill="0" applyAlignment="0" applyProtection="0"/>
    <xf numFmtId="165" fontId="36" fillId="0" borderId="28" applyNumberFormat="0" applyFill="0" applyAlignment="0" applyProtection="0"/>
    <xf numFmtId="165" fontId="36" fillId="0" borderId="28" applyNumberFormat="0" applyFill="0" applyAlignment="0" applyProtection="0"/>
    <xf numFmtId="165" fontId="36" fillId="0" borderId="28" applyNumberFormat="0" applyFill="0" applyAlignment="0" applyProtection="0"/>
    <xf numFmtId="165" fontId="36" fillId="0" borderId="28" applyNumberFormat="0" applyFill="0" applyAlignment="0" applyProtection="0"/>
    <xf numFmtId="165" fontId="37" fillId="0" borderId="29" applyNumberFormat="0" applyFill="0" applyAlignment="0" applyProtection="0"/>
    <xf numFmtId="165" fontId="37" fillId="0" borderId="29" applyNumberFormat="0" applyFill="0" applyAlignment="0" applyProtection="0"/>
    <xf numFmtId="165" fontId="37" fillId="0" borderId="29" applyNumberFormat="0" applyFill="0" applyAlignment="0" applyProtection="0"/>
    <xf numFmtId="165" fontId="37" fillId="0" borderId="29" applyNumberFormat="0" applyFill="0" applyAlignment="0" applyProtection="0"/>
    <xf numFmtId="165" fontId="37" fillId="0" borderId="29" applyNumberFormat="0" applyFill="0" applyAlignment="0" applyProtection="0"/>
    <xf numFmtId="165" fontId="38" fillId="0" borderId="30" applyNumberFormat="0" applyFill="0" applyAlignment="0" applyProtection="0"/>
    <xf numFmtId="165" fontId="38" fillId="0" borderId="30" applyNumberFormat="0" applyFill="0" applyAlignment="0" applyProtection="0"/>
    <xf numFmtId="165" fontId="38" fillId="0" borderId="30" applyNumberFormat="0" applyFill="0" applyAlignment="0" applyProtection="0"/>
    <xf numFmtId="165" fontId="38" fillId="0" borderId="30" applyNumberFormat="0" applyFill="0" applyAlignment="0" applyProtection="0"/>
    <xf numFmtId="165" fontId="38" fillId="0" borderId="30" applyNumberFormat="0" applyFill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11" borderId="26" applyNumberFormat="0" applyAlignment="0" applyProtection="0"/>
    <xf numFmtId="165" fontId="39" fillId="11" borderId="26" applyNumberFormat="0" applyAlignment="0" applyProtection="0"/>
    <xf numFmtId="165" fontId="39" fillId="11" borderId="26" applyNumberFormat="0" applyAlignment="0" applyProtection="0"/>
    <xf numFmtId="165" fontId="39" fillId="11" borderId="26" applyNumberFormat="0" applyAlignment="0" applyProtection="0"/>
    <xf numFmtId="165" fontId="39" fillId="11" borderId="26" applyNumberFormat="0" applyAlignment="0" applyProtection="0"/>
    <xf numFmtId="165" fontId="40" fillId="0" borderId="31" applyNumberFormat="0" applyFill="0" applyAlignment="0" applyProtection="0"/>
    <xf numFmtId="165" fontId="40" fillId="0" borderId="31" applyNumberFormat="0" applyFill="0" applyAlignment="0" applyProtection="0"/>
    <xf numFmtId="165" fontId="40" fillId="0" borderId="31" applyNumberFormat="0" applyFill="0" applyAlignment="0" applyProtection="0"/>
    <xf numFmtId="165" fontId="40" fillId="0" borderId="31" applyNumberFormat="0" applyFill="0" applyAlignment="0" applyProtection="0"/>
    <xf numFmtId="165" fontId="40" fillId="0" borderId="31" applyNumberFormat="0" applyFill="0" applyAlignment="0" applyProtection="0"/>
    <xf numFmtId="165" fontId="41" fillId="11" borderId="0" applyNumberFormat="0" applyBorder="0" applyAlignment="0" applyProtection="0"/>
    <xf numFmtId="165" fontId="41" fillId="11" borderId="0" applyNumberFormat="0" applyBorder="0" applyAlignment="0" applyProtection="0"/>
    <xf numFmtId="165" fontId="41" fillId="11" borderId="0" applyNumberFormat="0" applyBorder="0" applyAlignment="0" applyProtection="0"/>
    <xf numFmtId="165" fontId="41" fillId="11" borderId="0" applyNumberFormat="0" applyBorder="0" applyAlignment="0" applyProtection="0"/>
    <xf numFmtId="165" fontId="41" fillId="11" borderId="0" applyNumberFormat="0" applyBorder="0" applyAlignment="0" applyProtection="0"/>
    <xf numFmtId="165" fontId="22" fillId="0" borderId="0"/>
    <xf numFmtId="165" fontId="21" fillId="0" borderId="0"/>
    <xf numFmtId="165" fontId="22" fillId="0" borderId="0"/>
    <xf numFmtId="165" fontId="11" fillId="0" borderId="0"/>
    <xf numFmtId="165" fontId="11" fillId="0" borderId="0"/>
    <xf numFmtId="165" fontId="11" fillId="8" borderId="32" applyNumberFormat="0" applyFont="0" applyAlignment="0" applyProtection="0"/>
    <xf numFmtId="165" fontId="11" fillId="8" borderId="32" applyNumberFormat="0" applyFont="0" applyAlignment="0" applyProtection="0"/>
    <xf numFmtId="165" fontId="11" fillId="8" borderId="32" applyNumberFormat="0" applyFont="0" applyAlignment="0" applyProtection="0"/>
    <xf numFmtId="165" fontId="11" fillId="8" borderId="32" applyNumberFormat="0" applyFont="0" applyAlignment="0" applyProtection="0"/>
    <xf numFmtId="165" fontId="11" fillId="8" borderId="32" applyNumberFormat="0" applyFont="0" applyAlignment="0" applyProtection="0"/>
    <xf numFmtId="165" fontId="42" fillId="6" borderId="33" applyNumberFormat="0" applyAlignment="0" applyProtection="0"/>
    <xf numFmtId="165" fontId="42" fillId="6" borderId="33" applyNumberFormat="0" applyAlignment="0" applyProtection="0"/>
    <xf numFmtId="165" fontId="42" fillId="6" borderId="33" applyNumberFormat="0" applyAlignment="0" applyProtection="0"/>
    <xf numFmtId="165" fontId="42" fillId="6" borderId="33" applyNumberFormat="0" applyAlignment="0" applyProtection="0"/>
    <xf numFmtId="165" fontId="42" fillId="6" borderId="33" applyNumberFormat="0" applyAlignment="0" applyProtection="0"/>
    <xf numFmtId="9" fontId="21" fillId="0" borderId="0" applyFont="0" applyFill="0" applyBorder="0" applyAlignment="0" applyProtection="0"/>
    <xf numFmtId="165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0" borderId="34" applyNumberFormat="0" applyFill="0" applyAlignment="0" applyProtection="0"/>
    <xf numFmtId="165" fontId="44" fillId="0" borderId="34" applyNumberFormat="0" applyFill="0" applyAlignment="0" applyProtection="0"/>
    <xf numFmtId="165" fontId="44" fillId="0" borderId="34" applyNumberFormat="0" applyFill="0" applyAlignment="0" applyProtection="0"/>
    <xf numFmtId="165" fontId="44" fillId="0" borderId="34" applyNumberFormat="0" applyFill="0" applyAlignment="0" applyProtection="0"/>
    <xf numFmtId="165" fontId="44" fillId="0" borderId="34" applyNumberFormat="0" applyFill="0" applyAlignment="0" applyProtection="0"/>
    <xf numFmtId="165" fontId="45" fillId="0" borderId="0" applyNumberFormat="0" applyFill="0" applyBorder="0" applyAlignment="0" applyProtection="0"/>
    <xf numFmtId="165" fontId="45" fillId="0" borderId="0" applyNumberFormat="0" applyFill="0" applyBorder="0" applyAlignment="0" applyProtection="0"/>
    <xf numFmtId="165" fontId="45" fillId="0" borderId="0" applyNumberFormat="0" applyFill="0" applyBorder="0" applyAlignment="0" applyProtection="0"/>
    <xf numFmtId="165" fontId="45" fillId="0" borderId="0" applyNumberFormat="0" applyFill="0" applyBorder="0" applyAlignment="0" applyProtection="0"/>
    <xf numFmtId="165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23" borderId="5" applyNumberFormat="0" applyAlignment="0" applyProtection="0"/>
    <xf numFmtId="0" fontId="9" fillId="0" borderId="0"/>
    <xf numFmtId="0" fontId="11" fillId="24" borderId="0">
      <protection locked="0"/>
    </xf>
    <xf numFmtId="0" fontId="11" fillId="25" borderId="43">
      <alignment horizontal="center" vertical="center"/>
      <protection locked="0"/>
    </xf>
    <xf numFmtId="0" fontId="11" fillId="26" borderId="0">
      <protection locked="0"/>
    </xf>
    <xf numFmtId="0" fontId="55" fillId="25" borderId="0">
      <alignment vertical="center"/>
      <protection locked="0"/>
    </xf>
    <xf numFmtId="0" fontId="55" fillId="0" borderId="0">
      <protection locked="0"/>
    </xf>
    <xf numFmtId="0" fontId="56" fillId="0" borderId="0">
      <protection locked="0"/>
    </xf>
    <xf numFmtId="0" fontId="57" fillId="0" borderId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11" fillId="25" borderId="44">
      <alignment vertical="center"/>
      <protection locked="0"/>
    </xf>
    <xf numFmtId="0" fontId="58" fillId="0" borderId="0">
      <protection locked="0"/>
    </xf>
    <xf numFmtId="0" fontId="61" fillId="29" borderId="0" applyNumberFormat="0" applyBorder="0" applyAlignment="0" applyProtection="0"/>
  </cellStyleXfs>
  <cellXfs count="292">
    <xf numFmtId="0" fontId="0" fillId="0" borderId="0" xfId="0"/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165" fontId="23" fillId="0" borderId="0" xfId="1" applyFont="1" applyAlignment="1" applyProtection="1">
      <alignment vertical="top"/>
      <protection hidden="1"/>
    </xf>
    <xf numFmtId="165" fontId="24" fillId="0" borderId="0" xfId="1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20" borderId="8" xfId="0" applyFont="1" applyFill="1" applyBorder="1" applyAlignment="1" applyProtection="1">
      <alignment horizontal="center" vertical="center" wrapText="1"/>
      <protection hidden="1"/>
    </xf>
    <xf numFmtId="0" fontId="4" fillId="20" borderId="8" xfId="0" applyFont="1" applyFill="1" applyBorder="1" applyAlignment="1" applyProtection="1">
      <alignment horizontal="left" vertical="center" wrapText="1"/>
      <protection hidden="1"/>
    </xf>
    <xf numFmtId="0" fontId="4" fillId="20" borderId="8" xfId="0" applyFont="1" applyFill="1" applyBorder="1" applyAlignment="1" applyProtection="1">
      <alignment vertical="center" wrapText="1"/>
      <protection hidden="1"/>
    </xf>
    <xf numFmtId="0" fontId="5" fillId="20" borderId="0" xfId="0" applyFont="1" applyFill="1" applyAlignment="1" applyProtection="1">
      <alignment horizontal="center" vertical="center" wrapText="1"/>
      <protection hidden="1"/>
    </xf>
    <xf numFmtId="0" fontId="5" fillId="20" borderId="8" xfId="0" applyFont="1" applyFill="1" applyBorder="1" applyAlignment="1" applyProtection="1">
      <alignment horizontal="center" vertical="center" wrapText="1"/>
      <protection hidden="1"/>
    </xf>
    <xf numFmtId="0" fontId="46" fillId="21" borderId="20" xfId="2" applyFont="1" applyBorder="1" applyAlignment="1" applyProtection="1">
      <alignment horizontal="left" vertical="center" wrapText="1"/>
      <protection hidden="1"/>
    </xf>
    <xf numFmtId="0" fontId="46" fillId="21" borderId="22" xfId="2" applyFont="1" applyBorder="1" applyAlignment="1" applyProtection="1">
      <alignment horizontal="left" vertical="center" wrapText="1"/>
      <protection hidden="1"/>
    </xf>
    <xf numFmtId="0" fontId="48" fillId="0" borderId="0" xfId="0" applyFont="1" applyProtection="1">
      <protection hidden="1"/>
    </xf>
    <xf numFmtId="0" fontId="48" fillId="0" borderId="0" xfId="0" applyFont="1" applyAlignment="1" applyProtection="1">
      <alignment vertical="center"/>
      <protection hidden="1"/>
    </xf>
    <xf numFmtId="0" fontId="4" fillId="20" borderId="0" xfId="0" applyFont="1" applyFill="1" applyAlignment="1" applyProtection="1">
      <alignment vertical="center" wrapText="1"/>
      <protection hidden="1"/>
    </xf>
    <xf numFmtId="0" fontId="17" fillId="21" borderId="0" xfId="0" applyFont="1" applyFill="1" applyAlignment="1" applyProtection="1">
      <alignment horizontal="center" vertical="center"/>
      <protection hidden="1"/>
    </xf>
    <xf numFmtId="0" fontId="4" fillId="0" borderId="0" xfId="4" applyFill="1" applyAlignment="1" applyProtection="1">
      <alignment vertical="center" wrapText="1"/>
      <protection hidden="1"/>
    </xf>
    <xf numFmtId="0" fontId="4" fillId="0" borderId="0" xfId="4" applyFill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64" fontId="17" fillId="21" borderId="0" xfId="220" applyNumberFormat="1" applyFont="1" applyFill="1" applyAlignment="1" applyProtection="1">
      <alignment horizontal="center" vertical="center"/>
      <protection hidden="1"/>
    </xf>
    <xf numFmtId="0" fontId="4" fillId="20" borderId="0" xfId="0" applyFont="1" applyFill="1" applyAlignment="1" applyProtection="1">
      <alignment horizontal="center" vertical="center" wrapText="1"/>
      <protection hidden="1"/>
    </xf>
    <xf numFmtId="0" fontId="49" fillId="0" borderId="0" xfId="0" applyFont="1" applyAlignment="1" applyProtection="1">
      <alignment horizontal="left" vertical="center" wrapText="1"/>
      <protection hidden="1"/>
    </xf>
    <xf numFmtId="0" fontId="50" fillId="0" borderId="0" xfId="0" applyFont="1" applyAlignment="1" applyProtection="1">
      <alignment horizontal="left" vertical="center" wrapText="1"/>
      <protection hidden="1"/>
    </xf>
    <xf numFmtId="0" fontId="49" fillId="0" borderId="0" xfId="0" applyFont="1" applyAlignment="1" applyProtection="1">
      <alignment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locked="0" hidden="1"/>
    </xf>
    <xf numFmtId="0" fontId="53" fillId="2" borderId="10" xfId="3" applyFont="1" applyFill="1" applyBorder="1" applyAlignment="1" applyProtection="1">
      <alignment horizontal="center" vertical="center"/>
      <protection locked="0" hidden="1"/>
    </xf>
    <xf numFmtId="0" fontId="53" fillId="2" borderId="10" xfId="0" applyFont="1" applyFill="1" applyBorder="1" applyAlignment="1" applyProtection="1">
      <alignment horizontal="center" vertical="center"/>
      <protection locked="0" hidden="1"/>
    </xf>
    <xf numFmtId="0" fontId="53" fillId="2" borderId="6" xfId="5" applyFont="1" applyFill="1" applyBorder="1" applyAlignment="1" applyProtection="1">
      <alignment horizontal="center" vertical="center"/>
      <protection locked="0" hidden="1"/>
    </xf>
    <xf numFmtId="0" fontId="54" fillId="4" borderId="7" xfId="4" applyFont="1" applyBorder="1" applyProtection="1">
      <alignment horizontal="center" vertical="center" wrapText="1"/>
      <protection hidden="1"/>
    </xf>
    <xf numFmtId="0" fontId="53" fillId="2" borderId="0" xfId="0" applyFont="1" applyFill="1" applyAlignment="1" applyProtection="1">
      <alignment horizontal="center" vertical="center"/>
      <protection hidden="1"/>
    </xf>
    <xf numFmtId="0" fontId="54" fillId="20" borderId="8" xfId="0" applyFont="1" applyFill="1" applyBorder="1" applyAlignment="1" applyProtection="1">
      <alignment horizontal="center" vertical="center" wrapText="1"/>
      <protection hidden="1"/>
    </xf>
    <xf numFmtId="0" fontId="53" fillId="2" borderId="2" xfId="0" applyFont="1" applyFill="1" applyBorder="1" applyAlignment="1" applyProtection="1">
      <alignment horizontal="center" vertical="center"/>
      <protection locked="0" hidden="1"/>
    </xf>
    <xf numFmtId="0" fontId="53" fillId="2" borderId="3" xfId="0" applyFont="1" applyFill="1" applyBorder="1" applyAlignment="1" applyProtection="1">
      <alignment horizontal="center" vertical="center"/>
      <protection locked="0" hidden="1"/>
    </xf>
    <xf numFmtId="0" fontId="53" fillId="0" borderId="3" xfId="0" applyFont="1" applyBorder="1" applyAlignment="1" applyProtection="1">
      <alignment horizontal="center" vertical="center"/>
      <protection locked="0" hidden="1"/>
    </xf>
    <xf numFmtId="0" fontId="53" fillId="0" borderId="0" xfId="0" applyFont="1" applyAlignment="1" applyProtection="1">
      <alignment horizontal="center" vertical="center"/>
      <protection hidden="1"/>
    </xf>
    <xf numFmtId="0" fontId="53" fillId="0" borderId="6" xfId="5" applyFont="1" applyFill="1" applyBorder="1" applyAlignment="1" applyProtection="1">
      <alignment horizontal="center" vertical="center"/>
      <protection locked="0" hidden="1"/>
    </xf>
    <xf numFmtId="0" fontId="53" fillId="2" borderId="11" xfId="5" applyFont="1" applyFill="1" applyBorder="1" applyAlignment="1" applyProtection="1">
      <alignment horizontal="center" vertical="center"/>
      <protection locked="0" hidden="1"/>
    </xf>
    <xf numFmtId="0" fontId="53" fillId="2" borderId="18" xfId="5" applyFont="1" applyFill="1" applyBorder="1" applyAlignment="1" applyProtection="1">
      <alignment horizontal="center" vertical="center"/>
      <protection locked="0" hidden="1"/>
    </xf>
    <xf numFmtId="0" fontId="53" fillId="2" borderId="14" xfId="5" applyFont="1" applyFill="1" applyBorder="1" applyAlignment="1" applyProtection="1">
      <alignment horizontal="center" vertical="center"/>
      <protection locked="0" hidden="1"/>
    </xf>
    <xf numFmtId="164" fontId="17" fillId="21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4" fillId="4" borderId="7" xfId="4" applyBorder="1" applyAlignment="1" applyProtection="1">
      <alignment horizontal="left" vertical="center" wrapText="1"/>
      <protection hidden="1"/>
    </xf>
    <xf numFmtId="0" fontId="4" fillId="4" borderId="7" xfId="4" applyBorder="1" applyProtection="1">
      <alignment horizontal="center" vertical="center" wrapText="1"/>
      <protection hidden="1"/>
    </xf>
    <xf numFmtId="0" fontId="4" fillId="4" borderId="0" xfId="4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25" fillId="0" borderId="19" xfId="0" applyFont="1" applyBorder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4" fillId="4" borderId="0" xfId="4" applyAlignment="1" applyProtection="1">
      <alignment horizontal="left" vertical="center" wrapText="1"/>
      <protection hidden="1"/>
    </xf>
    <xf numFmtId="0" fontId="4" fillId="0" borderId="0" xfId="4" applyFill="1" applyAlignment="1" applyProtection="1">
      <alignment horizontal="left" vertical="center" wrapText="1"/>
      <protection hidden="1"/>
    </xf>
    <xf numFmtId="0" fontId="19" fillId="4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 wrapText="1"/>
      <protection locked="0"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locked="0"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locked="0" hidden="1"/>
    </xf>
    <xf numFmtId="0" fontId="6" fillId="0" borderId="41" xfId="0" applyFont="1" applyBorder="1" applyAlignment="1" applyProtection="1">
      <alignment vertical="center" wrapText="1"/>
      <protection hidden="1"/>
    </xf>
    <xf numFmtId="0" fontId="12" fillId="0" borderId="41" xfId="0" applyFont="1" applyBorder="1" applyAlignment="1" applyProtection="1">
      <alignment horizontal="center" vertical="center" wrapText="1"/>
      <protection hidden="1"/>
    </xf>
    <xf numFmtId="0" fontId="12" fillId="4" borderId="41" xfId="0" applyFont="1" applyFill="1" applyBorder="1" applyAlignment="1" applyProtection="1">
      <alignment horizontal="center" vertical="center" wrapText="1"/>
      <protection hidden="1"/>
    </xf>
    <xf numFmtId="0" fontId="6" fillId="4" borderId="41" xfId="0" applyFont="1" applyFill="1" applyBorder="1" applyAlignment="1" applyProtection="1">
      <alignment horizontal="center" vertical="center" wrapText="1"/>
      <protection hidden="1"/>
    </xf>
    <xf numFmtId="0" fontId="12" fillId="0" borderId="24" xfId="0" applyFont="1" applyBorder="1" applyAlignment="1" applyProtection="1">
      <alignment horizontal="center" vertical="center" wrapText="1"/>
      <protection hidden="1"/>
    </xf>
    <xf numFmtId="1" fontId="12" fillId="0" borderId="21" xfId="0" applyNumberFormat="1" applyFont="1" applyBorder="1" applyAlignment="1" applyProtection="1">
      <alignment horizontal="center" vertical="center" wrapText="1"/>
      <protection hidden="1"/>
    </xf>
    <xf numFmtId="0" fontId="8" fillId="0" borderId="41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20" borderId="8" xfId="0" applyFont="1" applyFill="1" applyBorder="1" applyAlignment="1" applyProtection="1">
      <alignment horizontal="left" vertical="center" wrapText="1"/>
      <protection hidden="1"/>
    </xf>
    <xf numFmtId="0" fontId="4" fillId="20" borderId="0" xfId="0" applyFont="1" applyFill="1" applyAlignment="1" applyProtection="1">
      <alignment horizontal="left" vertical="center" wrapText="1"/>
      <protection hidden="1"/>
    </xf>
    <xf numFmtId="0" fontId="51" fillId="20" borderId="0" xfId="0" applyFont="1" applyFill="1" applyAlignment="1" applyProtection="1">
      <alignment vertical="center" wrapText="1"/>
      <protection hidden="1"/>
    </xf>
    <xf numFmtId="0" fontId="59" fillId="21" borderId="5" xfId="2" applyFont="1" applyAlignment="1" applyProtection="1">
      <alignment vertical="center" wrapText="1"/>
      <protection hidden="1"/>
    </xf>
    <xf numFmtId="1" fontId="2" fillId="2" borderId="12" xfId="1" applyNumberFormat="1" applyFont="1" applyFill="1" applyBorder="1" applyAlignment="1" applyProtection="1">
      <alignment horizontal="left" vertical="center" wrapText="1"/>
      <protection locked="0" hidden="1"/>
    </xf>
    <xf numFmtId="165" fontId="60" fillId="2" borderId="0" xfId="1" applyFont="1" applyFill="1" applyAlignment="1" applyProtection="1">
      <alignment vertical="top"/>
      <protection hidden="1"/>
    </xf>
    <xf numFmtId="1" fontId="6" fillId="2" borderId="0" xfId="1" applyNumberFormat="1" applyFont="1" applyFill="1" applyAlignment="1" applyProtection="1">
      <alignment horizontal="left" vertical="top" wrapText="1"/>
      <protection hidden="1"/>
    </xf>
    <xf numFmtId="1" fontId="2" fillId="2" borderId="12" xfId="221" applyNumberFormat="1" applyFont="1" applyFill="1" applyBorder="1" applyAlignment="1" applyProtection="1">
      <alignment horizontal="left" vertical="center" wrapText="1"/>
      <protection locked="0" hidden="1"/>
    </xf>
    <xf numFmtId="1" fontId="51" fillId="20" borderId="0" xfId="221" applyNumberFormat="1" applyFont="1" applyFill="1" applyAlignment="1" applyProtection="1">
      <alignment horizontal="left" vertical="center" wrapText="1"/>
      <protection hidden="1"/>
    </xf>
    <xf numFmtId="0" fontId="59" fillId="0" borderId="5" xfId="2" applyFont="1" applyFill="1" applyAlignment="1" applyProtection="1">
      <alignment vertical="center" wrapText="1"/>
      <protection hidden="1"/>
    </xf>
    <xf numFmtId="1" fontId="6" fillId="2" borderId="4" xfId="1" applyNumberFormat="1" applyFont="1" applyFill="1" applyBorder="1" applyAlignment="1" applyProtection="1">
      <alignment horizontal="left" vertical="center" wrapText="1"/>
      <protection hidden="1"/>
    </xf>
    <xf numFmtId="1" fontId="6" fillId="0" borderId="0" xfId="1" applyNumberFormat="1" applyFont="1" applyAlignment="1" applyProtection="1">
      <alignment horizontal="left" vertical="top" wrapText="1"/>
      <protection hidden="1"/>
    </xf>
    <xf numFmtId="0" fontId="10" fillId="0" borderId="0" xfId="0" applyFont="1" applyProtection="1"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horizontal="right" vertical="center"/>
      <protection locked="0" hidden="1"/>
    </xf>
    <xf numFmtId="0" fontId="4" fillId="4" borderId="0" xfId="4" applyProtection="1">
      <alignment horizontal="center" vertical="center" wrapText="1"/>
      <protection locked="0" hidden="1"/>
    </xf>
    <xf numFmtId="0" fontId="25" fillId="2" borderId="0" xfId="0" applyFont="1" applyFill="1" applyAlignment="1" applyProtection="1">
      <alignment horizontal="center" vertical="center" wrapText="1"/>
      <protection hidden="1"/>
    </xf>
    <xf numFmtId="1" fontId="2" fillId="27" borderId="12" xfId="1" applyNumberFormat="1" applyFont="1" applyFill="1" applyBorder="1" applyAlignment="1" applyProtection="1">
      <alignment horizontal="left" vertical="center" wrapText="1"/>
      <protection locked="0" hidden="1"/>
    </xf>
    <xf numFmtId="0" fontId="0" fillId="21" borderId="12" xfId="2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21" borderId="15" xfId="2" applyFont="1" applyBorder="1" applyAlignment="1" applyProtection="1">
      <alignment horizontal="left" vertical="center" wrapText="1"/>
      <protection hidden="1"/>
    </xf>
    <xf numFmtId="0" fontId="53" fillId="2" borderId="6" xfId="5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17" xfId="2" applyFont="1" applyFill="1" applyBorder="1" applyAlignment="1" applyProtection="1">
      <alignment vertical="center"/>
      <protection hidden="1"/>
    </xf>
    <xf numFmtId="0" fontId="0" fillId="0" borderId="0" xfId="2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5" fillId="20" borderId="0" xfId="0" applyFont="1" applyFill="1" applyAlignment="1" applyProtection="1">
      <alignment horizontal="left" vertical="center" wrapText="1"/>
      <protection hidden="1"/>
    </xf>
    <xf numFmtId="0" fontId="0" fillId="28" borderId="5" xfId="2" applyFont="1" applyFill="1" applyAlignment="1" applyProtection="1">
      <alignment horizontal="center" vertical="center"/>
      <protection locked="0" hidden="1"/>
    </xf>
    <xf numFmtId="0" fontId="17" fillId="28" borderId="36" xfId="2" applyFont="1" applyFill="1" applyBorder="1" applyAlignment="1" applyProtection="1">
      <alignment horizontal="left" vertical="center" wrapText="1"/>
      <protection hidden="1"/>
    </xf>
    <xf numFmtId="0" fontId="0" fillId="28" borderId="5" xfId="2" applyFont="1" applyFill="1" applyAlignment="1" applyProtection="1">
      <alignment horizontal="left" vertical="center" wrapText="1"/>
      <protection hidden="1"/>
    </xf>
    <xf numFmtId="1" fontId="0" fillId="28" borderId="8" xfId="2" applyNumberFormat="1" applyFont="1" applyFill="1" applyBorder="1" applyAlignment="1" applyProtection="1">
      <alignment horizontal="center" vertical="center"/>
      <protection hidden="1"/>
    </xf>
    <xf numFmtId="0" fontId="0" fillId="28" borderId="5" xfId="2" applyFont="1" applyFill="1" applyAlignment="1" applyProtection="1">
      <alignment horizontal="center" vertical="center"/>
      <protection hidden="1"/>
    </xf>
    <xf numFmtId="0" fontId="0" fillId="28" borderId="8" xfId="2" applyFont="1" applyFill="1" applyBorder="1" applyAlignment="1" applyProtection="1">
      <alignment horizontal="left" vertical="center" wrapText="1"/>
      <protection hidden="1"/>
    </xf>
    <xf numFmtId="164" fontId="0" fillId="28" borderId="8" xfId="2" applyNumberFormat="1" applyFont="1" applyFill="1" applyBorder="1" applyAlignment="1" applyProtection="1">
      <alignment horizontal="center" vertical="center"/>
      <protection hidden="1"/>
    </xf>
    <xf numFmtId="0" fontId="0" fillId="28" borderId="8" xfId="2" applyFont="1" applyFill="1" applyBorder="1" applyAlignment="1" applyProtection="1">
      <alignment horizontal="center" vertical="center" wrapText="1"/>
      <protection hidden="1"/>
    </xf>
    <xf numFmtId="164" fontId="9" fillId="28" borderId="5" xfId="2" applyNumberFormat="1" applyFill="1" applyAlignment="1" applyProtection="1">
      <alignment horizontal="center" vertical="center"/>
      <protection hidden="1"/>
    </xf>
    <xf numFmtId="0" fontId="9" fillId="28" borderId="5" xfId="2" applyFill="1" applyAlignment="1" applyProtection="1">
      <alignment horizontal="left" vertical="center" wrapText="1"/>
      <protection hidden="1"/>
    </xf>
    <xf numFmtId="0" fontId="9" fillId="28" borderId="5" xfId="2" applyFill="1" applyAlignment="1" applyProtection="1">
      <alignment horizontal="center" vertical="center"/>
      <protection hidden="1"/>
    </xf>
    <xf numFmtId="0" fontId="17" fillId="28" borderId="36" xfId="2" applyFont="1" applyFill="1" applyBorder="1" applyAlignment="1" applyProtection="1">
      <alignment vertical="center" wrapText="1"/>
      <protection hidden="1"/>
    </xf>
    <xf numFmtId="0" fontId="0" fillId="28" borderId="5" xfId="2" applyFont="1" applyFill="1" applyAlignment="1" applyProtection="1">
      <alignment vertical="center" wrapText="1"/>
      <protection hidden="1"/>
    </xf>
    <xf numFmtId="1" fontId="0" fillId="28" borderId="5" xfId="2" applyNumberFormat="1" applyFont="1" applyFill="1" applyAlignment="1" applyProtection="1">
      <alignment horizontal="center" vertical="center"/>
      <protection hidden="1"/>
    </xf>
    <xf numFmtId="164" fontId="0" fillId="28" borderId="5" xfId="2" applyNumberFormat="1" applyFont="1" applyFill="1" applyAlignment="1" applyProtection="1">
      <alignment horizontal="center" vertical="center"/>
      <protection hidden="1"/>
    </xf>
    <xf numFmtId="0" fontId="0" fillId="28" borderId="5" xfId="2" applyFont="1" applyFill="1" applyAlignment="1" applyProtection="1">
      <alignment horizontal="center" vertical="center" wrapText="1"/>
      <protection hidden="1"/>
    </xf>
    <xf numFmtId="0" fontId="0" fillId="28" borderId="12" xfId="2" applyFont="1" applyFill="1" applyBorder="1" applyAlignment="1" applyProtection="1">
      <alignment horizontal="center" vertical="center"/>
      <protection hidden="1"/>
    </xf>
    <xf numFmtId="164" fontId="0" fillId="28" borderId="7" xfId="2" applyNumberFormat="1" applyFont="1" applyFill="1" applyBorder="1" applyAlignment="1" applyProtection="1">
      <alignment horizontal="center" vertical="center"/>
      <protection hidden="1"/>
    </xf>
    <xf numFmtId="0" fontId="0" fillId="28" borderId="7" xfId="2" applyFont="1" applyFill="1" applyBorder="1" applyAlignment="1" applyProtection="1">
      <alignment horizontal="left" vertical="center"/>
      <protection hidden="1"/>
    </xf>
    <xf numFmtId="0" fontId="0" fillId="28" borderId="38" xfId="2" applyFont="1" applyFill="1" applyBorder="1" applyAlignment="1" applyProtection="1">
      <alignment horizontal="center" vertical="center" wrapText="1"/>
      <protection hidden="1"/>
    </xf>
    <xf numFmtId="0" fontId="4" fillId="4" borderId="0" xfId="4">
      <alignment horizontal="center" vertical="center" wrapText="1"/>
      <protection locked="0"/>
    </xf>
    <xf numFmtId="0" fontId="0" fillId="22" borderId="0" xfId="0" applyFill="1" applyProtection="1">
      <protection hidden="1"/>
    </xf>
    <xf numFmtId="0" fontId="48" fillId="22" borderId="0" xfId="0" applyFont="1" applyFill="1" applyProtection="1">
      <protection hidden="1"/>
    </xf>
    <xf numFmtId="0" fontId="17" fillId="28" borderId="35" xfId="2" applyFont="1" applyFill="1" applyBorder="1" applyAlignment="1" applyProtection="1">
      <alignment horizontal="left" vertical="center" wrapText="1"/>
      <protection hidden="1"/>
    </xf>
    <xf numFmtId="0" fontId="17" fillId="28" borderId="37" xfId="2" applyFont="1" applyFill="1" applyBorder="1" applyAlignment="1" applyProtection="1">
      <alignment horizontal="left" vertical="center" wrapText="1"/>
      <protection hidden="1"/>
    </xf>
    <xf numFmtId="0" fontId="0" fillId="28" borderId="7" xfId="2" applyFont="1" applyFill="1" applyBorder="1" applyAlignment="1" applyProtection="1">
      <alignment horizontal="left" vertical="center" wrapText="1"/>
      <protection hidden="1"/>
    </xf>
    <xf numFmtId="0" fontId="0" fillId="28" borderId="12" xfId="2" applyFont="1" applyFill="1" applyBorder="1" applyAlignment="1" applyProtection="1">
      <alignment horizontal="center" vertical="center" wrapText="1"/>
      <protection locked="0" hidden="1"/>
    </xf>
    <xf numFmtId="0" fontId="0" fillId="28" borderId="6" xfId="2" applyFont="1" applyFill="1" applyBorder="1" applyAlignment="1" applyProtection="1">
      <alignment horizontal="left" vertical="center" wrapText="1"/>
      <protection locked="0" hidden="1"/>
    </xf>
    <xf numFmtId="0" fontId="0" fillId="28" borderId="15" xfId="2" applyFont="1" applyFill="1" applyBorder="1" applyAlignment="1" applyProtection="1">
      <alignment horizontal="left" vertical="center" wrapText="1"/>
      <protection locked="0" hidden="1"/>
    </xf>
    <xf numFmtId="0" fontId="61" fillId="28" borderId="41" xfId="235" applyFill="1" applyBorder="1" applyProtection="1">
      <protection hidden="1"/>
    </xf>
    <xf numFmtId="0" fontId="9" fillId="28" borderId="5" xfId="2" applyFill="1" applyAlignment="1" applyProtection="1">
      <alignment horizontal="left" vertical="center"/>
      <protection hidden="1"/>
    </xf>
    <xf numFmtId="0" fontId="0" fillId="28" borderId="5" xfId="2" applyFont="1" applyFill="1" applyAlignment="1" applyProtection="1">
      <alignment horizontal="left" vertical="center"/>
      <protection hidden="1"/>
    </xf>
    <xf numFmtId="1" fontId="0" fillId="28" borderId="7" xfId="2" applyNumberFormat="1" applyFont="1" applyFill="1" applyBorder="1" applyAlignment="1" applyProtection="1">
      <alignment horizontal="center" vertical="center"/>
      <protection hidden="1"/>
    </xf>
    <xf numFmtId="0" fontId="0" fillId="28" borderId="7" xfId="2" applyFont="1" applyFill="1" applyBorder="1" applyAlignment="1" applyProtection="1">
      <alignment horizontal="center" vertical="center"/>
      <protection hidden="1"/>
    </xf>
    <xf numFmtId="0" fontId="61" fillId="28" borderId="40" xfId="235" applyFill="1" applyBorder="1" applyProtection="1">
      <protection hidden="1"/>
    </xf>
    <xf numFmtId="164" fontId="0" fillId="28" borderId="5" xfId="2" applyNumberFormat="1" applyFont="1" applyFill="1" applyAlignment="1" applyProtection="1">
      <alignment horizontal="left" vertical="center"/>
      <protection hidden="1"/>
    </xf>
    <xf numFmtId="0" fontId="0" fillId="28" borderId="5" xfId="2" applyFont="1" applyFill="1" applyAlignment="1" applyProtection="1">
      <alignment horizontal="left" vertical="center"/>
      <protection locked="0" hidden="1"/>
    </xf>
    <xf numFmtId="0" fontId="61" fillId="28" borderId="41" xfId="235" applyFill="1" applyBorder="1" applyAlignment="1" applyProtection="1">
      <alignment vertical="center"/>
      <protection hidden="1"/>
    </xf>
    <xf numFmtId="0" fontId="9" fillId="28" borderId="5" xfId="2" applyFill="1" applyAlignment="1" applyProtection="1">
      <alignment horizontal="center" vertical="center" wrapText="1"/>
      <protection hidden="1"/>
    </xf>
    <xf numFmtId="0" fontId="9" fillId="28" borderId="8" xfId="2" applyFill="1" applyBorder="1" applyAlignment="1" applyProtection="1">
      <alignment horizontal="left" vertical="center" wrapText="1"/>
      <protection hidden="1"/>
    </xf>
    <xf numFmtId="0" fontId="17" fillId="28" borderId="36" xfId="2" applyFont="1" applyFill="1" applyBorder="1" applyAlignment="1" applyProtection="1">
      <alignment horizontal="left" vertical="center"/>
      <protection hidden="1"/>
    </xf>
    <xf numFmtId="1" fontId="9" fillId="28" borderId="5" xfId="2" applyNumberFormat="1" applyFill="1" applyAlignment="1" applyProtection="1">
      <alignment horizontal="center" vertical="center"/>
      <protection hidden="1"/>
    </xf>
    <xf numFmtId="0" fontId="0" fillId="28" borderId="0" xfId="0" applyFill="1" applyProtection="1">
      <protection locked="0" hidden="1"/>
    </xf>
    <xf numFmtId="0" fontId="17" fillId="28" borderId="37" xfId="2" applyFont="1" applyFill="1" applyBorder="1" applyAlignment="1" applyProtection="1">
      <alignment horizontal="left" vertical="center"/>
      <protection hidden="1"/>
    </xf>
    <xf numFmtId="1" fontId="9" fillId="28" borderId="7" xfId="2" applyNumberFormat="1" applyFill="1" applyBorder="1" applyAlignment="1" applyProtection="1">
      <alignment horizontal="center" vertical="center"/>
      <protection hidden="1"/>
    </xf>
    <xf numFmtId="0" fontId="9" fillId="28" borderId="7" xfId="2" applyFill="1" applyBorder="1" applyAlignment="1" applyProtection="1">
      <alignment horizontal="left" vertical="center"/>
      <protection hidden="1"/>
    </xf>
    <xf numFmtId="0" fontId="0" fillId="28" borderId="8" xfId="2" applyFont="1" applyFill="1" applyBorder="1" applyAlignment="1" applyProtection="1">
      <alignment horizontal="left" vertical="top" wrapText="1"/>
      <protection hidden="1"/>
    </xf>
    <xf numFmtId="0" fontId="0" fillId="28" borderId="8" xfId="2" applyFont="1" applyFill="1" applyBorder="1" applyAlignment="1" applyProtection="1">
      <alignment horizontal="center" vertical="center"/>
      <protection hidden="1"/>
    </xf>
    <xf numFmtId="0" fontId="0" fillId="28" borderId="5" xfId="2" applyFont="1" applyFill="1" applyAlignment="1" applyProtection="1">
      <alignment horizontal="left" vertical="top" wrapText="1"/>
      <protection hidden="1"/>
    </xf>
    <xf numFmtId="0" fontId="0" fillId="28" borderId="7" xfId="2" applyFont="1" applyFill="1" applyBorder="1" applyAlignment="1" applyProtection="1">
      <alignment horizontal="left" vertical="top" wrapText="1"/>
      <protection hidden="1"/>
    </xf>
    <xf numFmtId="0" fontId="9" fillId="28" borderId="7" xfId="2" applyFill="1" applyBorder="1" applyAlignment="1" applyProtection="1">
      <alignment horizontal="left" vertical="center" wrapText="1"/>
      <protection hidden="1"/>
    </xf>
    <xf numFmtId="0" fontId="63" fillId="28" borderId="5" xfId="5" applyFont="1" applyFill="1" applyAlignment="1" applyProtection="1">
      <alignment horizontal="center" vertical="center"/>
      <protection hidden="1"/>
    </xf>
    <xf numFmtId="0" fontId="63" fillId="28" borderId="8" xfId="5" applyFont="1" applyFill="1" applyBorder="1" applyAlignment="1" applyProtection="1">
      <alignment horizontal="left" vertical="center"/>
      <protection hidden="1"/>
    </xf>
    <xf numFmtId="0" fontId="63" fillId="28" borderId="9" xfId="5" applyFont="1" applyFill="1" applyBorder="1" applyAlignment="1" applyProtection="1">
      <alignment horizontal="center" vertical="center"/>
      <protection hidden="1"/>
    </xf>
    <xf numFmtId="0" fontId="63" fillId="28" borderId="5" xfId="5" applyFont="1" applyFill="1" applyAlignment="1" applyProtection="1">
      <alignment horizontal="left" vertical="center"/>
      <protection hidden="1"/>
    </xf>
    <xf numFmtId="0" fontId="63" fillId="28" borderId="12" xfId="5" applyFont="1" applyFill="1" applyBorder="1" applyAlignment="1" applyProtection="1">
      <alignment horizontal="center" vertical="center"/>
      <protection hidden="1"/>
    </xf>
    <xf numFmtId="0" fontId="4" fillId="20" borderId="8" xfId="0" applyFont="1" applyFill="1" applyBorder="1" applyAlignment="1">
      <alignment horizontal="left" vertical="center" wrapText="1"/>
    </xf>
    <xf numFmtId="0" fontId="0" fillId="0" borderId="16" xfId="0" applyBorder="1" applyAlignment="1" applyProtection="1">
      <alignment vertical="center" wrapText="1"/>
      <protection locked="0" hidden="1"/>
    </xf>
    <xf numFmtId="1" fontId="4" fillId="4" borderId="7" xfId="4" applyNumberFormat="1" applyBorder="1" applyProtection="1">
      <alignment horizontal="center" vertical="center" wrapText="1"/>
      <protection hidden="1"/>
    </xf>
    <xf numFmtId="0" fontId="0" fillId="28" borderId="6" xfId="2" applyFont="1" applyFill="1" applyBorder="1" applyAlignment="1" applyProtection="1">
      <alignment horizontal="left" vertical="center" wrapText="1"/>
      <protection locked="0"/>
    </xf>
    <xf numFmtId="0" fontId="0" fillId="28" borderId="15" xfId="2" applyFont="1" applyFill="1" applyBorder="1" applyAlignment="1" applyProtection="1">
      <alignment horizontal="left" vertical="center" wrapText="1"/>
      <protection locked="0"/>
    </xf>
    <xf numFmtId="0" fontId="0" fillId="28" borderId="0" xfId="2" applyFont="1" applyFill="1" applyBorder="1" applyAlignment="1" applyProtection="1">
      <alignment horizontal="left" vertical="center" wrapText="1"/>
      <protection locked="0"/>
    </xf>
    <xf numFmtId="0" fontId="13" fillId="4" borderId="0" xfId="4" applyFont="1">
      <alignment horizontal="center" vertical="center" wrapText="1"/>
      <protection locked="0"/>
    </xf>
    <xf numFmtId="0" fontId="0" fillId="28" borderId="7" xfId="2" applyFont="1" applyFill="1" applyBorder="1" applyAlignment="1" applyProtection="1">
      <alignment horizontal="left" vertical="center" wrapText="1"/>
      <protection hidden="1"/>
    </xf>
    <xf numFmtId="0" fontId="0" fillId="28" borderId="5" xfId="2" applyFont="1" applyFill="1" applyAlignment="1" applyProtection="1">
      <alignment horizontal="left" vertical="center" wrapText="1"/>
      <protection hidden="1"/>
    </xf>
    <xf numFmtId="0" fontId="53" fillId="2" borderId="45" xfId="3" applyFont="1" applyFill="1" applyBorder="1" applyAlignment="1" applyProtection="1">
      <alignment horizontal="center" vertical="center"/>
      <protection locked="0" hidden="1"/>
    </xf>
    <xf numFmtId="0" fontId="0" fillId="0" borderId="41" xfId="0" applyBorder="1" applyAlignment="1" applyProtection="1">
      <alignment vertical="center" wrapText="1"/>
      <protection locked="0" hidden="1"/>
    </xf>
    <xf numFmtId="0" fontId="10" fillId="0" borderId="41" xfId="0" applyFont="1" applyBorder="1" applyAlignment="1" applyProtection="1">
      <alignment vertical="center" wrapText="1"/>
      <protection locked="0" hidden="1"/>
    </xf>
    <xf numFmtId="0" fontId="0" fillId="0" borderId="0" xfId="0" applyFill="1" applyProtection="1">
      <protection locked="0" hidden="1"/>
    </xf>
    <xf numFmtId="0" fontId="0" fillId="0" borderId="0" xfId="0" applyAlignme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9" fillId="8" borderId="9" xfId="19" applyNumberFormat="1" applyBorder="1" applyAlignment="1" applyProtection="1">
      <alignment horizontal="center" vertical="center"/>
      <protection hidden="1"/>
    </xf>
    <xf numFmtId="0" fontId="0" fillId="4" borderId="0" xfId="0" applyFill="1" applyProtection="1">
      <protection locked="0"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0" borderId="0" xfId="0" applyFill="1" applyProtection="1">
      <protection hidden="1"/>
    </xf>
    <xf numFmtId="0" fontId="4" fillId="30" borderId="0" xfId="4" applyFill="1">
      <alignment horizontal="center" vertical="center" wrapText="1"/>
      <protection locked="0"/>
    </xf>
    <xf numFmtId="0" fontId="13" fillId="30" borderId="0" xfId="4" applyFont="1" applyFill="1">
      <alignment horizontal="center" vertical="center" wrapText="1"/>
      <protection locked="0"/>
    </xf>
    <xf numFmtId="0" fontId="61" fillId="31" borderId="41" xfId="235" applyFill="1" applyBorder="1" applyProtection="1">
      <protection hidden="1"/>
    </xf>
    <xf numFmtId="0" fontId="61" fillId="31" borderId="40" xfId="235" applyFill="1" applyBorder="1" applyProtection="1">
      <protection hidden="1"/>
    </xf>
    <xf numFmtId="0" fontId="0" fillId="20" borderId="0" xfId="0" applyFill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61" fillId="31" borderId="0" xfId="235" applyFill="1" applyBorder="1" applyProtection="1">
      <protection hidden="1"/>
    </xf>
    <xf numFmtId="0" fontId="61" fillId="28" borderId="0" xfId="235" applyFill="1" applyBorder="1" applyProtection="1">
      <protection hidden="1"/>
    </xf>
    <xf numFmtId="0" fontId="67" fillId="0" borderId="0" xfId="0" applyFont="1" applyBorder="1" applyAlignment="1" applyProtection="1">
      <alignment horizontal="center" wrapText="1"/>
      <protection hidden="1"/>
    </xf>
    <xf numFmtId="0" fontId="0" fillId="28" borderId="40" xfId="0" applyFill="1" applyBorder="1" applyAlignment="1" applyProtection="1">
      <alignment horizontal="center" vertical="center"/>
      <protection hidden="1"/>
    </xf>
    <xf numFmtId="0" fontId="0" fillId="28" borderId="43" xfId="0" applyFill="1" applyBorder="1" applyAlignment="1" applyProtection="1">
      <alignment horizontal="center" vertical="center"/>
      <protection hidden="1"/>
    </xf>
    <xf numFmtId="0" fontId="0" fillId="28" borderId="50" xfId="0" applyFill="1" applyBorder="1" applyAlignment="1" applyProtection="1">
      <alignment horizontal="center" vertical="center"/>
      <protection hidden="1"/>
    </xf>
    <xf numFmtId="1" fontId="17" fillId="21" borderId="0" xfId="0" applyNumberFormat="1" applyFont="1" applyFill="1" applyAlignment="1" applyProtection="1">
      <alignment horizontal="center" vertical="center"/>
      <protection hidden="1"/>
    </xf>
    <xf numFmtId="0" fontId="59" fillId="21" borderId="7" xfId="2" applyFont="1" applyBorder="1" applyAlignment="1" applyProtection="1">
      <alignment horizontal="left" vertical="top" wrapText="1"/>
      <protection hidden="1"/>
    </xf>
    <xf numFmtId="0" fontId="59" fillId="21" borderId="0" xfId="2" applyFont="1" applyBorder="1" applyAlignment="1" applyProtection="1">
      <alignment horizontal="left" vertical="top" wrapText="1"/>
      <protection hidden="1"/>
    </xf>
    <xf numFmtId="0" fontId="59" fillId="21" borderId="8" xfId="2" applyFont="1" applyBorder="1" applyAlignment="1" applyProtection="1">
      <alignment horizontal="left" vertical="top" wrapText="1"/>
      <protection hidden="1"/>
    </xf>
    <xf numFmtId="1" fontId="2" fillId="2" borderId="13" xfId="1" applyNumberFormat="1" applyFont="1" applyFill="1" applyBorder="1" applyAlignment="1" applyProtection="1">
      <alignment horizontal="left" vertical="top" wrapText="1"/>
      <protection locked="0" hidden="1"/>
    </xf>
    <xf numFmtId="1" fontId="2" fillId="2" borderId="9" xfId="1" applyNumberFormat="1" applyFont="1" applyFill="1" applyBorder="1" applyAlignment="1" applyProtection="1">
      <alignment horizontal="left" vertical="top" wrapText="1"/>
      <protection locked="0" hidden="1"/>
    </xf>
    <xf numFmtId="0" fontId="66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28" borderId="20" xfId="0" applyFill="1" applyBorder="1" applyAlignment="1" applyProtection="1">
      <alignment horizontal="center" vertical="center"/>
      <protection hidden="1"/>
    </xf>
    <xf numFmtId="0" fontId="0" fillId="28" borderId="24" xfId="0" applyFill="1" applyBorder="1" applyAlignment="1" applyProtection="1">
      <alignment horizontal="center" vertical="center"/>
      <protection hidden="1"/>
    </xf>
    <xf numFmtId="0" fontId="0" fillId="28" borderId="21" xfId="0" applyFill="1" applyBorder="1" applyAlignment="1" applyProtection="1">
      <alignment horizontal="center" vertical="center"/>
      <protection hidden="1"/>
    </xf>
    <xf numFmtId="0" fontId="0" fillId="28" borderId="49" xfId="0" applyFill="1" applyBorder="1" applyAlignment="1" applyProtection="1">
      <alignment horizontal="center" vertical="center"/>
      <protection hidden="1"/>
    </xf>
    <xf numFmtId="0" fontId="0" fillId="28" borderId="0" xfId="0" applyFill="1" applyBorder="1" applyAlignment="1" applyProtection="1">
      <alignment horizontal="center" vertical="center"/>
      <protection hidden="1"/>
    </xf>
    <xf numFmtId="0" fontId="0" fillId="28" borderId="46" xfId="0" applyFill="1" applyBorder="1" applyAlignment="1" applyProtection="1">
      <alignment horizontal="center" vertical="center"/>
      <protection hidden="1"/>
    </xf>
    <xf numFmtId="0" fontId="0" fillId="28" borderId="22" xfId="0" applyFill="1" applyBorder="1" applyAlignment="1" applyProtection="1">
      <alignment horizontal="center" vertical="center"/>
      <protection hidden="1"/>
    </xf>
    <xf numFmtId="0" fontId="0" fillId="28" borderId="25" xfId="0" applyFill="1" applyBorder="1" applyAlignment="1" applyProtection="1">
      <alignment horizontal="center" vertical="center"/>
      <protection hidden="1"/>
    </xf>
    <xf numFmtId="0" fontId="0" fillId="28" borderId="23" xfId="0" applyFill="1" applyBorder="1" applyAlignment="1" applyProtection="1">
      <alignment horizontal="center" vertical="center"/>
      <protection hidden="1"/>
    </xf>
    <xf numFmtId="0" fontId="68" fillId="0" borderId="47" xfId="0" applyFont="1" applyBorder="1" applyAlignment="1" applyProtection="1">
      <alignment horizontal="center" wrapText="1"/>
      <protection hidden="1"/>
    </xf>
    <xf numFmtId="0" fontId="0" fillId="0" borderId="44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62" fillId="0" borderId="47" xfId="0" applyFont="1" applyBorder="1" applyAlignment="1" applyProtection="1">
      <alignment horizontal="center" wrapText="1"/>
      <protection hidden="1"/>
    </xf>
    <xf numFmtId="0" fontId="62" fillId="0" borderId="44" xfId="0" applyFont="1" applyBorder="1" applyAlignment="1" applyProtection="1">
      <alignment horizontal="center" wrapText="1"/>
      <protection hidden="1"/>
    </xf>
    <xf numFmtId="0" fontId="62" fillId="0" borderId="48" xfId="0" applyFont="1" applyBorder="1" applyAlignment="1" applyProtection="1">
      <alignment horizontal="center" wrapText="1"/>
      <protection hidden="1"/>
    </xf>
    <xf numFmtId="0" fontId="61" fillId="28" borderId="22" xfId="235" applyFill="1" applyBorder="1" applyAlignment="1" applyProtection="1">
      <alignment horizontal="center" vertical="center" wrapText="1"/>
      <protection hidden="1"/>
    </xf>
    <xf numFmtId="0" fontId="61" fillId="28" borderId="25" xfId="235" applyFill="1" applyBorder="1" applyAlignment="1" applyProtection="1">
      <alignment horizontal="center" vertical="center" wrapText="1"/>
      <protection hidden="1"/>
    </xf>
    <xf numFmtId="0" fontId="61" fillId="28" borderId="23" xfId="235" applyFill="1" applyBorder="1" applyAlignment="1" applyProtection="1">
      <alignment horizontal="center" vertical="center" wrapText="1"/>
      <protection hidden="1"/>
    </xf>
    <xf numFmtId="49" fontId="61" fillId="28" borderId="49" xfId="235" applyNumberFormat="1" applyFill="1" applyBorder="1" applyAlignment="1">
      <alignment horizontal="center" vertical="center" wrapText="1"/>
    </xf>
    <xf numFmtId="49" fontId="61" fillId="28" borderId="0" xfId="235" applyNumberFormat="1" applyFill="1" applyBorder="1" applyAlignment="1">
      <alignment horizontal="center" vertical="center" wrapText="1"/>
    </xf>
    <xf numFmtId="49" fontId="61" fillId="28" borderId="46" xfId="235" applyNumberFormat="1" applyFill="1" applyBorder="1" applyAlignment="1">
      <alignment horizontal="center" vertical="center" wrapText="1"/>
    </xf>
    <xf numFmtId="49" fontId="61" fillId="28" borderId="20" xfId="235" applyNumberFormat="1" applyFill="1" applyBorder="1" applyAlignment="1">
      <alignment horizontal="center" vertical="center" wrapText="1"/>
    </xf>
    <xf numFmtId="49" fontId="61" fillId="28" borderId="24" xfId="235" applyNumberFormat="1" applyFill="1" applyBorder="1" applyAlignment="1">
      <alignment horizontal="center" vertical="center" wrapText="1"/>
    </xf>
    <xf numFmtId="49" fontId="61" fillId="28" borderId="21" xfId="235" applyNumberFormat="1" applyFill="1" applyBorder="1" applyAlignment="1">
      <alignment horizontal="center" vertical="center" wrapText="1"/>
    </xf>
    <xf numFmtId="0" fontId="49" fillId="0" borderId="0" xfId="0" applyFont="1" applyAlignment="1" applyProtection="1">
      <alignment horizontal="left" wrapText="1"/>
      <protection hidden="1"/>
    </xf>
    <xf numFmtId="0" fontId="50" fillId="0" borderId="0" xfId="0" applyFont="1" applyAlignment="1" applyProtection="1">
      <alignment horizontal="left" wrapText="1"/>
      <protection hidden="1"/>
    </xf>
    <xf numFmtId="0" fontId="0" fillId="0" borderId="37" xfId="2" applyFont="1" applyFill="1" applyBorder="1" applyAlignment="1" applyProtection="1">
      <alignment horizontal="center" vertical="center" wrapText="1"/>
      <protection locked="0"/>
    </xf>
    <xf numFmtId="0" fontId="0" fillId="0" borderId="13" xfId="2" applyFont="1" applyFill="1" applyBorder="1" applyAlignment="1" applyProtection="1">
      <alignment horizontal="center" vertical="center" wrapText="1"/>
      <protection locked="0"/>
    </xf>
    <xf numFmtId="0" fontId="16" fillId="21" borderId="25" xfId="2" applyFont="1" applyBorder="1" applyAlignment="1" applyProtection="1">
      <alignment horizontal="left" vertical="center" wrapText="1"/>
      <protection hidden="1"/>
    </xf>
    <xf numFmtId="0" fontId="16" fillId="21" borderId="23" xfId="2" applyFont="1" applyBorder="1" applyAlignment="1" applyProtection="1">
      <alignment horizontal="left" vertical="center" wrapText="1"/>
      <protection hidden="1"/>
    </xf>
    <xf numFmtId="0" fontId="5" fillId="20" borderId="8" xfId="0" applyFont="1" applyFill="1" applyBorder="1" applyAlignment="1" applyProtection="1">
      <alignment horizontal="left" vertical="center" wrapText="1"/>
      <protection hidden="1"/>
    </xf>
    <xf numFmtId="0" fontId="17" fillId="28" borderId="35" xfId="2" applyFont="1" applyFill="1" applyBorder="1" applyAlignment="1" applyProtection="1">
      <alignment horizontal="left" vertical="center" wrapText="1"/>
      <protection hidden="1"/>
    </xf>
    <xf numFmtId="0" fontId="17" fillId="28" borderId="36" xfId="2" applyFont="1" applyFill="1" applyBorder="1" applyAlignment="1" applyProtection="1">
      <alignment horizontal="left" vertical="center" wrapText="1"/>
      <protection hidden="1"/>
    </xf>
    <xf numFmtId="0" fontId="0" fillId="28" borderId="8" xfId="2" applyFont="1" applyFill="1" applyBorder="1" applyAlignment="1" applyProtection="1">
      <alignment horizontal="left" vertical="center" wrapText="1"/>
      <protection hidden="1"/>
    </xf>
    <xf numFmtId="0" fontId="0" fillId="28" borderId="5" xfId="2" applyFont="1" applyFill="1" applyAlignment="1" applyProtection="1">
      <alignment horizontal="left" vertical="center" wrapText="1"/>
      <protection hidden="1"/>
    </xf>
    <xf numFmtId="0" fontId="17" fillId="28" borderId="37" xfId="2" applyFont="1" applyFill="1" applyBorder="1" applyAlignment="1" applyProtection="1">
      <alignment horizontal="left" vertical="center" wrapText="1"/>
      <protection hidden="1"/>
    </xf>
    <xf numFmtId="0" fontId="17" fillId="28" borderId="39" xfId="2" applyFont="1" applyFill="1" applyBorder="1" applyAlignment="1" applyProtection="1">
      <alignment horizontal="left" vertical="center" wrapText="1"/>
      <protection hidden="1"/>
    </xf>
    <xf numFmtId="0" fontId="0" fillId="28" borderId="35" xfId="0" applyFill="1" applyBorder="1" applyAlignment="1" applyProtection="1">
      <alignment horizontal="left" vertical="center" wrapText="1"/>
      <protection hidden="1"/>
    </xf>
    <xf numFmtId="0" fontId="0" fillId="28" borderId="7" xfId="2" applyFont="1" applyFill="1" applyBorder="1" applyAlignment="1" applyProtection="1">
      <alignment horizontal="left" vertical="center" wrapText="1"/>
      <protection hidden="1"/>
    </xf>
    <xf numFmtId="0" fontId="0" fillId="28" borderId="0" xfId="2" applyFont="1" applyFill="1" applyBorder="1" applyAlignment="1" applyProtection="1">
      <alignment horizontal="left" vertical="center" wrapText="1"/>
      <protection hidden="1"/>
    </xf>
    <xf numFmtId="0" fontId="0" fillId="28" borderId="8" xfId="0" applyFill="1" applyBorder="1" applyAlignment="1" applyProtection="1">
      <alignment horizontal="left" vertical="center" wrapText="1"/>
      <protection hidden="1"/>
    </xf>
    <xf numFmtId="0" fontId="17" fillId="28" borderId="7" xfId="2" applyFont="1" applyFill="1" applyBorder="1" applyAlignment="1" applyProtection="1">
      <alignment horizontal="left" vertical="center" wrapText="1"/>
      <protection hidden="1"/>
    </xf>
    <xf numFmtId="0" fontId="17" fillId="28" borderId="8" xfId="2" applyFont="1" applyFill="1" applyBorder="1" applyAlignment="1" applyProtection="1">
      <alignment horizontal="left" vertical="center" wrapText="1"/>
      <protection hidden="1"/>
    </xf>
    <xf numFmtId="0" fontId="0" fillId="0" borderId="16" xfId="2" applyFont="1" applyFill="1" applyBorder="1" applyAlignment="1" applyProtection="1">
      <alignment horizontal="left" vertical="center" wrapText="1"/>
      <protection locked="0" hidden="1"/>
    </xf>
    <xf numFmtId="0" fontId="0" fillId="0" borderId="15" xfId="0" applyBorder="1" applyAlignment="1" applyProtection="1">
      <alignment horizontal="left" vertical="center" wrapText="1"/>
      <protection locked="0" hidden="1"/>
    </xf>
    <xf numFmtId="0" fontId="0" fillId="2" borderId="16" xfId="2" applyFont="1" applyFill="1" applyBorder="1" applyAlignment="1" applyProtection="1">
      <alignment horizontal="left" vertical="center" wrapText="1"/>
      <protection locked="0" hidden="1"/>
    </xf>
    <xf numFmtId="0" fontId="0" fillId="2" borderId="15" xfId="0" applyFill="1" applyBorder="1" applyAlignment="1" applyProtection="1">
      <alignment horizontal="left" vertical="center" wrapText="1"/>
      <protection locked="0" hidden="1"/>
    </xf>
    <xf numFmtId="0" fontId="0" fillId="2" borderId="16" xfId="0" applyFill="1" applyBorder="1" applyAlignment="1" applyProtection="1">
      <alignment horizontal="left" vertical="center" wrapText="1"/>
      <protection locked="0" hidden="1"/>
    </xf>
    <xf numFmtId="0" fontId="0" fillId="2" borderId="17" xfId="0" applyFill="1" applyBorder="1" applyAlignment="1" applyProtection="1">
      <alignment horizontal="left" vertical="center" wrapText="1"/>
      <protection locked="0" hidden="1"/>
    </xf>
    <xf numFmtId="0" fontId="17" fillId="28" borderId="7" xfId="2" applyFont="1" applyFill="1" applyBorder="1" applyAlignment="1" applyProtection="1">
      <alignment horizontal="center" vertical="center" wrapText="1"/>
      <protection hidden="1"/>
    </xf>
    <xf numFmtId="0" fontId="17" fillId="28" borderId="0" xfId="2" applyFont="1" applyFill="1" applyBorder="1" applyAlignment="1" applyProtection="1">
      <alignment horizontal="center" vertical="center" wrapText="1"/>
      <protection hidden="1"/>
    </xf>
    <xf numFmtId="0" fontId="17" fillId="28" borderId="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9" fillId="28" borderId="8" xfId="2" applyFill="1" applyBorder="1" applyAlignment="1" applyProtection="1">
      <alignment horizontal="left" vertical="center" wrapText="1"/>
      <protection hidden="1"/>
    </xf>
    <xf numFmtId="0" fontId="4" fillId="20" borderId="0" xfId="0" applyFont="1" applyFill="1" applyAlignment="1" applyProtection="1">
      <alignment horizontal="left" vertical="center" wrapText="1"/>
      <protection hidden="1"/>
    </xf>
    <xf numFmtId="0" fontId="25" fillId="2" borderId="0" xfId="0" applyFont="1" applyFill="1" applyAlignment="1" applyProtection="1">
      <alignment horizontal="center" vertical="center" wrapText="1"/>
      <protection hidden="1"/>
    </xf>
    <xf numFmtId="0" fontId="17" fillId="28" borderId="0" xfId="2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28" borderId="1" xfId="2" applyFill="1" applyBorder="1" applyAlignment="1" applyProtection="1">
      <alignment horizontal="center" vertical="center" wrapText="1"/>
      <protection hidden="1"/>
    </xf>
    <xf numFmtId="0" fontId="25" fillId="0" borderId="19" xfId="0" applyFont="1" applyBorder="1" applyAlignment="1" applyProtection="1">
      <alignment horizontal="center" vertical="center" wrapText="1"/>
      <protection hidden="1"/>
    </xf>
  </cellXfs>
  <cellStyles count="236">
    <cellStyle name="20% - Accent1" xfId="2" builtinId="30" customBuiltin="1"/>
    <cellStyle name="20% - Accent1 2" xfId="9" xr:uid="{00000000-0005-0000-0000-000001000000}"/>
    <cellStyle name="20% - Accent1 2 2" xfId="10" xr:uid="{00000000-0005-0000-0000-000002000000}"/>
    <cellStyle name="20% - Accent1 2 3" xfId="11" xr:uid="{00000000-0005-0000-0000-000003000000}"/>
    <cellStyle name="20% - Accent1 2 4" xfId="12" xr:uid="{00000000-0005-0000-0000-000004000000}"/>
    <cellStyle name="20% - Accent1 2 5" xfId="13" xr:uid="{00000000-0005-0000-0000-000005000000}"/>
    <cellStyle name="20% - Accent1 3" xfId="222" xr:uid="{00000000-0005-0000-0000-000006000000}"/>
    <cellStyle name="20% - Accent2 2" xfId="14" xr:uid="{00000000-0005-0000-0000-000007000000}"/>
    <cellStyle name="20% - Accent2 2 2" xfId="15" xr:uid="{00000000-0005-0000-0000-000008000000}"/>
    <cellStyle name="20% - Accent2 2 3" xfId="16" xr:uid="{00000000-0005-0000-0000-000009000000}"/>
    <cellStyle name="20% - Accent2 2 4" xfId="17" xr:uid="{00000000-0005-0000-0000-00000A000000}"/>
    <cellStyle name="20% - Accent2 2 5" xfId="18" xr:uid="{00000000-0005-0000-0000-00000B000000}"/>
    <cellStyle name="20% - Accent3 2" xfId="19" xr:uid="{00000000-0005-0000-0000-00000C000000}"/>
    <cellStyle name="20% - Accent3 2 2" xfId="20" xr:uid="{00000000-0005-0000-0000-00000D000000}"/>
    <cellStyle name="20% - Accent3 2 3" xfId="21" xr:uid="{00000000-0005-0000-0000-00000E000000}"/>
    <cellStyle name="20% - Accent3 2 4" xfId="22" xr:uid="{00000000-0005-0000-0000-00000F000000}"/>
    <cellStyle name="20% - Accent3 2 5" xfId="23" xr:uid="{00000000-0005-0000-0000-000010000000}"/>
    <cellStyle name="20% - Accent4 2" xfId="24" xr:uid="{00000000-0005-0000-0000-000011000000}"/>
    <cellStyle name="20% - Accent4 2 2" xfId="25" xr:uid="{00000000-0005-0000-0000-000012000000}"/>
    <cellStyle name="20% - Accent4 2 3" xfId="26" xr:uid="{00000000-0005-0000-0000-000013000000}"/>
    <cellStyle name="20% - Accent4 2 4" xfId="27" xr:uid="{00000000-0005-0000-0000-000014000000}"/>
    <cellStyle name="20% - Accent4 2 5" xfId="28" xr:uid="{00000000-0005-0000-0000-000015000000}"/>
    <cellStyle name="20% - Accent5 2" xfId="29" xr:uid="{00000000-0005-0000-0000-000016000000}"/>
    <cellStyle name="20% - Accent5 2 2" xfId="30" xr:uid="{00000000-0005-0000-0000-000017000000}"/>
    <cellStyle name="20% - Accent5 2 3" xfId="31" xr:uid="{00000000-0005-0000-0000-000018000000}"/>
    <cellStyle name="20% - Accent5 2 4" xfId="32" xr:uid="{00000000-0005-0000-0000-000019000000}"/>
    <cellStyle name="20% - Accent5 2 5" xfId="33" xr:uid="{00000000-0005-0000-0000-00001A000000}"/>
    <cellStyle name="20% - Accent6 2" xfId="34" xr:uid="{00000000-0005-0000-0000-00001B000000}"/>
    <cellStyle name="20% - Accent6 2 2" xfId="35" xr:uid="{00000000-0005-0000-0000-00001C000000}"/>
    <cellStyle name="20% - Accent6 2 3" xfId="36" xr:uid="{00000000-0005-0000-0000-00001D000000}"/>
    <cellStyle name="20% - Accent6 2 4" xfId="37" xr:uid="{00000000-0005-0000-0000-00001E000000}"/>
    <cellStyle name="20% - Accent6 2 5" xfId="38" xr:uid="{00000000-0005-0000-0000-00001F000000}"/>
    <cellStyle name="40% - Accent1 2" xfId="39" xr:uid="{00000000-0005-0000-0000-000020000000}"/>
    <cellStyle name="40% - Accent1 2 2" xfId="40" xr:uid="{00000000-0005-0000-0000-000021000000}"/>
    <cellStyle name="40% - Accent1 2 3" xfId="41" xr:uid="{00000000-0005-0000-0000-000022000000}"/>
    <cellStyle name="40% - Accent1 2 4" xfId="42" xr:uid="{00000000-0005-0000-0000-000023000000}"/>
    <cellStyle name="40% - Accent1 2 5" xfId="43" xr:uid="{00000000-0005-0000-0000-000024000000}"/>
    <cellStyle name="40% - Accent2 2" xfId="44" xr:uid="{00000000-0005-0000-0000-000025000000}"/>
    <cellStyle name="40% - Accent2 2 2" xfId="45" xr:uid="{00000000-0005-0000-0000-000026000000}"/>
    <cellStyle name="40% - Accent2 2 3" xfId="46" xr:uid="{00000000-0005-0000-0000-000027000000}"/>
    <cellStyle name="40% - Accent2 2 4" xfId="47" xr:uid="{00000000-0005-0000-0000-000028000000}"/>
    <cellStyle name="40% - Accent2 2 5" xfId="48" xr:uid="{00000000-0005-0000-0000-000029000000}"/>
    <cellStyle name="40% - Accent3 2" xfId="49" xr:uid="{00000000-0005-0000-0000-00002A000000}"/>
    <cellStyle name="40% - Accent3 2 2" xfId="50" xr:uid="{00000000-0005-0000-0000-00002B000000}"/>
    <cellStyle name="40% - Accent3 2 3" xfId="51" xr:uid="{00000000-0005-0000-0000-00002C000000}"/>
    <cellStyle name="40% - Accent3 2 4" xfId="52" xr:uid="{00000000-0005-0000-0000-00002D000000}"/>
    <cellStyle name="40% - Accent3 2 5" xfId="53" xr:uid="{00000000-0005-0000-0000-00002E000000}"/>
    <cellStyle name="40% - Accent4 2" xfId="54" xr:uid="{00000000-0005-0000-0000-00002F000000}"/>
    <cellStyle name="40% - Accent4 2 2" xfId="55" xr:uid="{00000000-0005-0000-0000-000030000000}"/>
    <cellStyle name="40% - Accent4 2 3" xfId="56" xr:uid="{00000000-0005-0000-0000-000031000000}"/>
    <cellStyle name="40% - Accent4 2 4" xfId="57" xr:uid="{00000000-0005-0000-0000-000032000000}"/>
    <cellStyle name="40% - Accent4 2 5" xfId="58" xr:uid="{00000000-0005-0000-0000-000033000000}"/>
    <cellStyle name="40% - Accent5 2" xfId="59" xr:uid="{00000000-0005-0000-0000-000034000000}"/>
    <cellStyle name="40% - Accent5 2 2" xfId="60" xr:uid="{00000000-0005-0000-0000-000035000000}"/>
    <cellStyle name="40% - Accent5 2 3" xfId="61" xr:uid="{00000000-0005-0000-0000-000036000000}"/>
    <cellStyle name="40% - Accent5 2 4" xfId="62" xr:uid="{00000000-0005-0000-0000-000037000000}"/>
    <cellStyle name="40% - Accent5 2 5" xfId="63" xr:uid="{00000000-0005-0000-0000-000038000000}"/>
    <cellStyle name="40% - Accent6 2" xfId="64" xr:uid="{00000000-0005-0000-0000-000039000000}"/>
    <cellStyle name="40% - Accent6 2 2" xfId="65" xr:uid="{00000000-0005-0000-0000-00003A000000}"/>
    <cellStyle name="40% - Accent6 2 3" xfId="66" xr:uid="{00000000-0005-0000-0000-00003B000000}"/>
    <cellStyle name="40% - Accent6 2 4" xfId="67" xr:uid="{00000000-0005-0000-0000-00003C000000}"/>
    <cellStyle name="40% - Accent6 2 5" xfId="68" xr:uid="{00000000-0005-0000-0000-00003D000000}"/>
    <cellStyle name="60% - Accent1 2" xfId="69" xr:uid="{00000000-0005-0000-0000-00003E000000}"/>
    <cellStyle name="60% - Accent1 2 2" xfId="70" xr:uid="{00000000-0005-0000-0000-00003F000000}"/>
    <cellStyle name="60% - Accent1 2 3" xfId="71" xr:uid="{00000000-0005-0000-0000-000040000000}"/>
    <cellStyle name="60% - Accent1 2 4" xfId="72" xr:uid="{00000000-0005-0000-0000-000041000000}"/>
    <cellStyle name="60% - Accent1 2 5" xfId="73" xr:uid="{00000000-0005-0000-0000-000042000000}"/>
    <cellStyle name="60% - Accent2" xfId="3" builtinId="36"/>
    <cellStyle name="60% - Accent2 2" xfId="74" xr:uid="{00000000-0005-0000-0000-000044000000}"/>
    <cellStyle name="60% - Accent2 2 2" xfId="75" xr:uid="{00000000-0005-0000-0000-000045000000}"/>
    <cellStyle name="60% - Accent2 2 3" xfId="76" xr:uid="{00000000-0005-0000-0000-000046000000}"/>
    <cellStyle name="60% - Accent2 2 4" xfId="77" xr:uid="{00000000-0005-0000-0000-000047000000}"/>
    <cellStyle name="60% - Accent2 2 5" xfId="78" xr:uid="{00000000-0005-0000-0000-000048000000}"/>
    <cellStyle name="60% - Accent3 2" xfId="79" xr:uid="{00000000-0005-0000-0000-000049000000}"/>
    <cellStyle name="60% - Accent3 2 2" xfId="80" xr:uid="{00000000-0005-0000-0000-00004A000000}"/>
    <cellStyle name="60% - Accent3 2 3" xfId="81" xr:uid="{00000000-0005-0000-0000-00004B000000}"/>
    <cellStyle name="60% - Accent3 2 4" xfId="82" xr:uid="{00000000-0005-0000-0000-00004C000000}"/>
    <cellStyle name="60% - Accent3 2 5" xfId="83" xr:uid="{00000000-0005-0000-0000-00004D000000}"/>
    <cellStyle name="60% - Accent4 2" xfId="84" xr:uid="{00000000-0005-0000-0000-00004E000000}"/>
    <cellStyle name="60% - Accent4 2 2" xfId="85" xr:uid="{00000000-0005-0000-0000-00004F000000}"/>
    <cellStyle name="60% - Accent4 2 3" xfId="86" xr:uid="{00000000-0005-0000-0000-000050000000}"/>
    <cellStyle name="60% - Accent4 2 4" xfId="87" xr:uid="{00000000-0005-0000-0000-000051000000}"/>
    <cellStyle name="60% - Accent4 2 5" xfId="88" xr:uid="{00000000-0005-0000-0000-000052000000}"/>
    <cellStyle name="60% - Accent5 2" xfId="89" xr:uid="{00000000-0005-0000-0000-000053000000}"/>
    <cellStyle name="60% - Accent5 2 2" xfId="90" xr:uid="{00000000-0005-0000-0000-000054000000}"/>
    <cellStyle name="60% - Accent5 2 3" xfId="91" xr:uid="{00000000-0005-0000-0000-000055000000}"/>
    <cellStyle name="60% - Accent5 2 4" xfId="92" xr:uid="{00000000-0005-0000-0000-000056000000}"/>
    <cellStyle name="60% - Accent5 2 5" xfId="93" xr:uid="{00000000-0005-0000-0000-000057000000}"/>
    <cellStyle name="60% - Accent6 2" xfId="94" xr:uid="{00000000-0005-0000-0000-000058000000}"/>
    <cellStyle name="60% - Accent6 2 2" xfId="95" xr:uid="{00000000-0005-0000-0000-000059000000}"/>
    <cellStyle name="60% - Accent6 2 3" xfId="96" xr:uid="{00000000-0005-0000-0000-00005A000000}"/>
    <cellStyle name="60% - Accent6 2 4" xfId="97" xr:uid="{00000000-0005-0000-0000-00005B000000}"/>
    <cellStyle name="60% - Accent6 2 5" xfId="98" xr:uid="{00000000-0005-0000-0000-00005C000000}"/>
    <cellStyle name="Accent1 2" xfId="99" xr:uid="{00000000-0005-0000-0000-00005D000000}"/>
    <cellStyle name="Accent1 2 2" xfId="100" xr:uid="{00000000-0005-0000-0000-00005E000000}"/>
    <cellStyle name="Accent1 2 3" xfId="101" xr:uid="{00000000-0005-0000-0000-00005F000000}"/>
    <cellStyle name="Accent1 2 4" xfId="102" xr:uid="{00000000-0005-0000-0000-000060000000}"/>
    <cellStyle name="Accent1 2 5" xfId="103" xr:uid="{00000000-0005-0000-0000-000061000000}"/>
    <cellStyle name="Accent2 2" xfId="104" xr:uid="{00000000-0005-0000-0000-000062000000}"/>
    <cellStyle name="Accent2 2 2" xfId="105" xr:uid="{00000000-0005-0000-0000-000063000000}"/>
    <cellStyle name="Accent2 2 3" xfId="106" xr:uid="{00000000-0005-0000-0000-000064000000}"/>
    <cellStyle name="Accent2 2 4" xfId="107" xr:uid="{00000000-0005-0000-0000-000065000000}"/>
    <cellStyle name="Accent2 2 5" xfId="108" xr:uid="{00000000-0005-0000-0000-000066000000}"/>
    <cellStyle name="Accent3 2" xfId="109" xr:uid="{00000000-0005-0000-0000-000067000000}"/>
    <cellStyle name="Accent3 2 2" xfId="110" xr:uid="{00000000-0005-0000-0000-000068000000}"/>
    <cellStyle name="Accent3 2 3" xfId="111" xr:uid="{00000000-0005-0000-0000-000069000000}"/>
    <cellStyle name="Accent3 2 4" xfId="112" xr:uid="{00000000-0005-0000-0000-00006A000000}"/>
    <cellStyle name="Accent3 2 5" xfId="113" xr:uid="{00000000-0005-0000-0000-00006B000000}"/>
    <cellStyle name="Accent4 2" xfId="114" xr:uid="{00000000-0005-0000-0000-00006C000000}"/>
    <cellStyle name="Accent4 2 2" xfId="115" xr:uid="{00000000-0005-0000-0000-00006D000000}"/>
    <cellStyle name="Accent4 2 3" xfId="116" xr:uid="{00000000-0005-0000-0000-00006E000000}"/>
    <cellStyle name="Accent4 2 4" xfId="117" xr:uid="{00000000-0005-0000-0000-00006F000000}"/>
    <cellStyle name="Accent4 2 5" xfId="118" xr:uid="{00000000-0005-0000-0000-000070000000}"/>
    <cellStyle name="Accent5 2" xfId="119" xr:uid="{00000000-0005-0000-0000-000071000000}"/>
    <cellStyle name="Accent5 2 2" xfId="120" xr:uid="{00000000-0005-0000-0000-000072000000}"/>
    <cellStyle name="Accent5 2 3" xfId="121" xr:uid="{00000000-0005-0000-0000-000073000000}"/>
    <cellStyle name="Accent5 2 4" xfId="122" xr:uid="{00000000-0005-0000-0000-000074000000}"/>
    <cellStyle name="Accent5 2 5" xfId="123" xr:uid="{00000000-0005-0000-0000-000075000000}"/>
    <cellStyle name="Accent6 2" xfId="124" xr:uid="{00000000-0005-0000-0000-000076000000}"/>
    <cellStyle name="Accent6 2 2" xfId="125" xr:uid="{00000000-0005-0000-0000-000077000000}"/>
    <cellStyle name="Accent6 2 3" xfId="126" xr:uid="{00000000-0005-0000-0000-000078000000}"/>
    <cellStyle name="Accent6 2 4" xfId="127" xr:uid="{00000000-0005-0000-0000-000079000000}"/>
    <cellStyle name="Accent6 2 5" xfId="128" xr:uid="{00000000-0005-0000-0000-00007A000000}"/>
    <cellStyle name="Bad 2" xfId="129" xr:uid="{00000000-0005-0000-0000-00007B000000}"/>
    <cellStyle name="Bad 2 2" xfId="130" xr:uid="{00000000-0005-0000-0000-00007C000000}"/>
    <cellStyle name="Bad 2 3" xfId="131" xr:uid="{00000000-0005-0000-0000-00007D000000}"/>
    <cellStyle name="Bad 2 4" xfId="132" xr:uid="{00000000-0005-0000-0000-00007E000000}"/>
    <cellStyle name="Bad 2 5" xfId="133" xr:uid="{00000000-0005-0000-0000-00007F000000}"/>
    <cellStyle name="Black fill" xfId="4" xr:uid="{00000000-0005-0000-0000-000080000000}"/>
    <cellStyle name="Calculation 2" xfId="134" xr:uid="{00000000-0005-0000-0000-000081000000}"/>
    <cellStyle name="Calculation 2 2" xfId="135" xr:uid="{00000000-0005-0000-0000-000082000000}"/>
    <cellStyle name="Calculation 2 3" xfId="136" xr:uid="{00000000-0005-0000-0000-000083000000}"/>
    <cellStyle name="Calculation 2 4" xfId="137" xr:uid="{00000000-0005-0000-0000-000084000000}"/>
    <cellStyle name="Calculation 2 5" xfId="138" xr:uid="{00000000-0005-0000-0000-000085000000}"/>
    <cellStyle name="cells" xfId="224" xr:uid="{00000000-0005-0000-0000-000086000000}"/>
    <cellStyle name="Check Cell 2" xfId="139" xr:uid="{00000000-0005-0000-0000-000087000000}"/>
    <cellStyle name="Check Cell 2 2" xfId="140" xr:uid="{00000000-0005-0000-0000-000088000000}"/>
    <cellStyle name="Check Cell 2 3" xfId="141" xr:uid="{00000000-0005-0000-0000-000089000000}"/>
    <cellStyle name="Check Cell 2 4" xfId="142" xr:uid="{00000000-0005-0000-0000-00008A000000}"/>
    <cellStyle name="Check Cell 2 5" xfId="143" xr:uid="{00000000-0005-0000-0000-00008B000000}"/>
    <cellStyle name="column field" xfId="225" xr:uid="{00000000-0005-0000-0000-00008C000000}"/>
    <cellStyle name="Comma" xfId="221" builtinId="3"/>
    <cellStyle name="Explanatory Text 2" xfId="144" xr:uid="{00000000-0005-0000-0000-00008E000000}"/>
    <cellStyle name="Explanatory Text 2 2" xfId="145" xr:uid="{00000000-0005-0000-0000-00008F000000}"/>
    <cellStyle name="Explanatory Text 2 3" xfId="146" xr:uid="{00000000-0005-0000-0000-000090000000}"/>
    <cellStyle name="Explanatory Text 2 4" xfId="147" xr:uid="{00000000-0005-0000-0000-000091000000}"/>
    <cellStyle name="Explanatory Text 2 5" xfId="148" xr:uid="{00000000-0005-0000-0000-000092000000}"/>
    <cellStyle name="Fade out" xfId="5" xr:uid="{00000000-0005-0000-0000-000093000000}"/>
    <cellStyle name="field" xfId="226" xr:uid="{00000000-0005-0000-0000-000094000000}"/>
    <cellStyle name="field names" xfId="227" xr:uid="{00000000-0005-0000-0000-000095000000}"/>
    <cellStyle name="footer" xfId="228" xr:uid="{00000000-0005-0000-0000-000096000000}"/>
    <cellStyle name="Good 2" xfId="149" xr:uid="{00000000-0005-0000-0000-000097000000}"/>
    <cellStyle name="Good 2 2" xfId="150" xr:uid="{00000000-0005-0000-0000-000098000000}"/>
    <cellStyle name="Good 2 3" xfId="151" xr:uid="{00000000-0005-0000-0000-000099000000}"/>
    <cellStyle name="Good 2 4" xfId="152" xr:uid="{00000000-0005-0000-0000-00009A000000}"/>
    <cellStyle name="Good 2 5" xfId="153" xr:uid="{00000000-0005-0000-0000-00009B000000}"/>
    <cellStyle name="heading" xfId="229" xr:uid="{00000000-0005-0000-0000-00009C000000}"/>
    <cellStyle name="Heading 1 2" xfId="154" xr:uid="{00000000-0005-0000-0000-00009D000000}"/>
    <cellStyle name="Heading 1 2 2" xfId="155" xr:uid="{00000000-0005-0000-0000-00009E000000}"/>
    <cellStyle name="Heading 1 2 3" xfId="156" xr:uid="{00000000-0005-0000-0000-00009F000000}"/>
    <cellStyle name="Heading 1 2 4" xfId="157" xr:uid="{00000000-0005-0000-0000-0000A0000000}"/>
    <cellStyle name="Heading 1 2 5" xfId="158" xr:uid="{00000000-0005-0000-0000-0000A1000000}"/>
    <cellStyle name="Heading 2 2" xfId="159" xr:uid="{00000000-0005-0000-0000-0000A2000000}"/>
    <cellStyle name="Heading 2 2 2" xfId="160" xr:uid="{00000000-0005-0000-0000-0000A3000000}"/>
    <cellStyle name="Heading 2 2 3" xfId="161" xr:uid="{00000000-0005-0000-0000-0000A4000000}"/>
    <cellStyle name="Heading 2 2 4" xfId="162" xr:uid="{00000000-0005-0000-0000-0000A5000000}"/>
    <cellStyle name="Heading 2 2 5" xfId="163" xr:uid="{00000000-0005-0000-0000-0000A6000000}"/>
    <cellStyle name="Heading 3 2" xfId="164" xr:uid="{00000000-0005-0000-0000-0000A7000000}"/>
    <cellStyle name="Heading 3 2 2" xfId="165" xr:uid="{00000000-0005-0000-0000-0000A8000000}"/>
    <cellStyle name="Heading 3 2 3" xfId="166" xr:uid="{00000000-0005-0000-0000-0000A9000000}"/>
    <cellStyle name="Heading 3 2 4" xfId="167" xr:uid="{00000000-0005-0000-0000-0000AA000000}"/>
    <cellStyle name="Heading 3 2 5" xfId="168" xr:uid="{00000000-0005-0000-0000-0000AB000000}"/>
    <cellStyle name="Heading 4 2" xfId="169" xr:uid="{00000000-0005-0000-0000-0000AC000000}"/>
    <cellStyle name="Heading 4 2 2" xfId="170" xr:uid="{00000000-0005-0000-0000-0000AD000000}"/>
    <cellStyle name="Heading 4 2 3" xfId="171" xr:uid="{00000000-0005-0000-0000-0000AE000000}"/>
    <cellStyle name="Heading 4 2 4" xfId="172" xr:uid="{00000000-0005-0000-0000-0000AF000000}"/>
    <cellStyle name="Heading 4 2 5" xfId="173" xr:uid="{00000000-0005-0000-0000-0000B0000000}"/>
    <cellStyle name="Input 2" xfId="174" xr:uid="{00000000-0005-0000-0000-0000B1000000}"/>
    <cellStyle name="Input 2 2" xfId="175" xr:uid="{00000000-0005-0000-0000-0000B2000000}"/>
    <cellStyle name="Input 2 3" xfId="176" xr:uid="{00000000-0005-0000-0000-0000B3000000}"/>
    <cellStyle name="Input 2 4" xfId="177" xr:uid="{00000000-0005-0000-0000-0000B4000000}"/>
    <cellStyle name="Input 2 5" xfId="178" xr:uid="{00000000-0005-0000-0000-0000B5000000}"/>
    <cellStyle name="Linked Cell 2" xfId="179" xr:uid="{00000000-0005-0000-0000-0000B6000000}"/>
    <cellStyle name="Linked Cell 2 2" xfId="180" xr:uid="{00000000-0005-0000-0000-0000B7000000}"/>
    <cellStyle name="Linked Cell 2 3" xfId="181" xr:uid="{00000000-0005-0000-0000-0000B8000000}"/>
    <cellStyle name="Linked Cell 2 4" xfId="182" xr:uid="{00000000-0005-0000-0000-0000B9000000}"/>
    <cellStyle name="Linked Cell 2 5" xfId="183" xr:uid="{00000000-0005-0000-0000-0000BA000000}"/>
    <cellStyle name="Neutral" xfId="235" builtinId="28"/>
    <cellStyle name="Neutral 2" xfId="184" xr:uid="{00000000-0005-0000-0000-0000BB000000}"/>
    <cellStyle name="Neutral 2 2" xfId="185" xr:uid="{00000000-0005-0000-0000-0000BC000000}"/>
    <cellStyle name="Neutral 2 3" xfId="186" xr:uid="{00000000-0005-0000-0000-0000BD000000}"/>
    <cellStyle name="Neutral 2 4" xfId="187" xr:uid="{00000000-0005-0000-0000-0000BE000000}"/>
    <cellStyle name="Neutral 2 5" xfId="188" xr:uid="{00000000-0005-0000-0000-0000BF000000}"/>
    <cellStyle name="Normal" xfId="0" builtinId="0"/>
    <cellStyle name="Normal 2" xfId="8" xr:uid="{00000000-0005-0000-0000-0000C1000000}"/>
    <cellStyle name="Normal 2 2" xfId="189" xr:uid="{00000000-0005-0000-0000-0000C2000000}"/>
    <cellStyle name="Normal 2 2 2" xfId="230" xr:uid="{00000000-0005-0000-0000-0000C3000000}"/>
    <cellStyle name="Normal 2 3" xfId="6" xr:uid="{00000000-0005-0000-0000-0000C4000000}"/>
    <cellStyle name="Normal 3" xfId="190" xr:uid="{00000000-0005-0000-0000-0000C5000000}"/>
    <cellStyle name="Normal 3 2" xfId="191" xr:uid="{00000000-0005-0000-0000-0000C6000000}"/>
    <cellStyle name="Normal 3 3" xfId="223" xr:uid="{00000000-0005-0000-0000-0000C7000000}"/>
    <cellStyle name="Normal 4" xfId="192" xr:uid="{00000000-0005-0000-0000-0000C8000000}"/>
    <cellStyle name="Normal 5" xfId="7" xr:uid="{00000000-0005-0000-0000-0000C9000000}"/>
    <cellStyle name="Normal 7" xfId="193" xr:uid="{00000000-0005-0000-0000-0000CA000000}"/>
    <cellStyle name="Normal_shopping centre design edit.xls" xfId="1" xr:uid="{00000000-0005-0000-0000-0000CE000000}"/>
    <cellStyle name="Note 2" xfId="194" xr:uid="{00000000-0005-0000-0000-0000CF000000}"/>
    <cellStyle name="Note 2 2" xfId="195" xr:uid="{00000000-0005-0000-0000-0000D0000000}"/>
    <cellStyle name="Note 2 3" xfId="196" xr:uid="{00000000-0005-0000-0000-0000D1000000}"/>
    <cellStyle name="Note 2 4" xfId="197" xr:uid="{00000000-0005-0000-0000-0000D2000000}"/>
    <cellStyle name="Note 2 5" xfId="198" xr:uid="{00000000-0005-0000-0000-0000D3000000}"/>
    <cellStyle name="Output 2" xfId="199" xr:uid="{00000000-0005-0000-0000-0000D4000000}"/>
    <cellStyle name="Output 2 2" xfId="200" xr:uid="{00000000-0005-0000-0000-0000D5000000}"/>
    <cellStyle name="Output 2 3" xfId="201" xr:uid="{00000000-0005-0000-0000-0000D6000000}"/>
    <cellStyle name="Output 2 4" xfId="202" xr:uid="{00000000-0005-0000-0000-0000D7000000}"/>
    <cellStyle name="Output 2 5" xfId="203" xr:uid="{00000000-0005-0000-0000-0000D8000000}"/>
    <cellStyle name="Percent" xfId="220" builtinId="5"/>
    <cellStyle name="Percent 2" xfId="204" xr:uid="{00000000-0005-0000-0000-0000DA000000}"/>
    <cellStyle name="Percent 3" xfId="231" xr:uid="{00000000-0005-0000-0000-0000DB000000}"/>
    <cellStyle name="Percent 4" xfId="232" xr:uid="{00000000-0005-0000-0000-0000DC000000}"/>
    <cellStyle name="rowfield" xfId="233" xr:uid="{00000000-0005-0000-0000-0000DD000000}"/>
    <cellStyle name="Test" xfId="234" xr:uid="{00000000-0005-0000-0000-0000DE000000}"/>
    <cellStyle name="Title 2" xfId="205" xr:uid="{00000000-0005-0000-0000-0000DF000000}"/>
    <cellStyle name="Title 2 2" xfId="206" xr:uid="{00000000-0005-0000-0000-0000E0000000}"/>
    <cellStyle name="Title 2 3" xfId="207" xr:uid="{00000000-0005-0000-0000-0000E1000000}"/>
    <cellStyle name="Title 2 4" xfId="208" xr:uid="{00000000-0005-0000-0000-0000E2000000}"/>
    <cellStyle name="Title 2 5" xfId="209" xr:uid="{00000000-0005-0000-0000-0000E3000000}"/>
    <cellStyle name="Total 2" xfId="210" xr:uid="{00000000-0005-0000-0000-0000E4000000}"/>
    <cellStyle name="Total 2 2" xfId="211" xr:uid="{00000000-0005-0000-0000-0000E5000000}"/>
    <cellStyle name="Total 2 3" xfId="212" xr:uid="{00000000-0005-0000-0000-0000E6000000}"/>
    <cellStyle name="Total 2 4" xfId="213" xr:uid="{00000000-0005-0000-0000-0000E7000000}"/>
    <cellStyle name="Total 2 5" xfId="214" xr:uid="{00000000-0005-0000-0000-0000E8000000}"/>
    <cellStyle name="Warning Text 2" xfId="215" xr:uid="{00000000-0005-0000-0000-0000E9000000}"/>
    <cellStyle name="Warning Text 2 2" xfId="216" xr:uid="{00000000-0005-0000-0000-0000EA000000}"/>
    <cellStyle name="Warning Text 2 3" xfId="217" xr:uid="{00000000-0005-0000-0000-0000EB000000}"/>
    <cellStyle name="Warning Text 2 4" xfId="218" xr:uid="{00000000-0005-0000-0000-0000EC000000}"/>
    <cellStyle name="Warning Text 2 5" xfId="219" xr:uid="{00000000-0005-0000-0000-0000ED000000}"/>
  </cellStyles>
  <dxfs count="54">
    <dxf>
      <font>
        <color theme="9" tint="-0.24994659260841701"/>
      </font>
      <fill>
        <patternFill>
          <bgColor theme="2" tint="-4.9989318521683403E-2"/>
        </patternFill>
      </fill>
    </dxf>
    <dxf>
      <font>
        <color theme="9" tint="-0.24994659260841701"/>
      </font>
      <fill>
        <patternFill>
          <bgColor theme="2" tint="-4.9989318521683403E-2"/>
        </patternFill>
      </fill>
    </dxf>
    <dxf>
      <font>
        <color theme="9" tint="-0.24994659260841701"/>
      </font>
      <fill>
        <patternFill>
          <bgColor theme="2" tint="-4.9989318521683403E-2"/>
        </patternFill>
      </fill>
    </dxf>
    <dxf>
      <font>
        <color theme="9" tint="-0.24994659260841701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 patternType="solid">
          <bgColor theme="2" tint="-4.9989318521683403E-2"/>
        </patternFill>
      </fill>
    </dxf>
    <dxf>
      <font>
        <color theme="9" tint="-0.24994659260841701"/>
      </font>
      <fill>
        <patternFill>
          <bgColor theme="2" tint="-4.9989318521683403E-2"/>
        </patternFill>
      </fill>
    </dxf>
    <dxf>
      <font>
        <color theme="9" tint="-0.24994659260841701"/>
      </font>
      <fill>
        <patternFill>
          <bgColor theme="2" tint="-4.9989318521683403E-2"/>
        </patternFill>
      </fill>
    </dxf>
    <dxf>
      <font>
        <color theme="9" tint="-0.24994659260841701"/>
      </font>
      <fill>
        <patternFill>
          <bgColor theme="2" tint="-4.9989318521683403E-2"/>
        </patternFill>
      </fill>
    </dxf>
    <dxf>
      <fill>
        <patternFill>
          <bgColor rgb="FFFFEB9C"/>
        </patternFill>
      </fill>
    </dxf>
    <dxf>
      <font>
        <color rgb="FFC00000"/>
      </font>
      <fill>
        <patternFill>
          <bgColor rgb="FFFD9191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rgb="FFC00000"/>
      </font>
      <fill>
        <patternFill>
          <bgColor rgb="FFFD9191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strike val="0"/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color theme="8" tint="0.39994506668294322"/>
      </font>
      <fill>
        <patternFill>
          <bgColor theme="2" tint="-4.9989318521683403E-2"/>
        </patternFill>
      </fill>
    </dxf>
    <dxf>
      <font>
        <strike/>
      </font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2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FFB70E"/>
      <color rgb="FFFFF9DD"/>
      <color rgb="FF000000"/>
      <color rgb="FFCCAA00"/>
      <color rgb="FFFFEB9C"/>
      <color rgb="FFFF3300"/>
      <color rgb="FFFD9191"/>
      <color rgb="FFFC6C6C"/>
      <color rgb="FFF8875A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D$3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D$76" lockText="1" noThreeD="1"/>
</file>

<file path=xl/ctrlProps/ctrlProp13.xml><?xml version="1.0" encoding="utf-8"?>
<formControlPr xmlns="http://schemas.microsoft.com/office/spreadsheetml/2009/9/main" objectType="CheckBox" fmlaLink="$D$59" lockText="1" noThreeD="1"/>
</file>

<file path=xl/ctrlProps/ctrlProp14.xml><?xml version="1.0" encoding="utf-8"?>
<formControlPr xmlns="http://schemas.microsoft.com/office/spreadsheetml/2009/9/main" objectType="CheckBox" fmlaLink="$D$27" lockText="1" noThreeD="1"/>
</file>

<file path=xl/ctrlProps/ctrlProp15.xml><?xml version="1.0" encoding="utf-8"?>
<formControlPr xmlns="http://schemas.microsoft.com/office/spreadsheetml/2009/9/main" objectType="CheckBox" fmlaLink="$D$28" lockText="1" noThreeD="1"/>
</file>

<file path=xl/ctrlProps/ctrlProp16.xml><?xml version="1.0" encoding="utf-8"?>
<formControlPr xmlns="http://schemas.microsoft.com/office/spreadsheetml/2009/9/main" objectType="CheckBox" fmlaLink="$D$29" lockText="1" noThreeD="1"/>
</file>

<file path=xl/ctrlProps/ctrlProp17.xml><?xml version="1.0" encoding="utf-8"?>
<formControlPr xmlns="http://schemas.microsoft.com/office/spreadsheetml/2009/9/main" objectType="CheckBox" fmlaLink="$D$30" lockText="1" noThreeD="1"/>
</file>

<file path=xl/ctrlProps/ctrlProp18.xml><?xml version="1.0" encoding="utf-8"?>
<formControlPr xmlns="http://schemas.microsoft.com/office/spreadsheetml/2009/9/main" objectType="CheckBox" fmlaLink="$D$31" lockText="1" noThreeD="1"/>
</file>

<file path=xl/ctrlProps/ctrlProp19.xml><?xml version="1.0" encoding="utf-8"?>
<formControlPr xmlns="http://schemas.microsoft.com/office/spreadsheetml/2009/9/main" objectType="CheckBox" fmlaLink="$D$32" lockText="1" noThreeD="1"/>
</file>

<file path=xl/ctrlProps/ctrlProp2.xml><?xml version="1.0" encoding="utf-8"?>
<formControlPr xmlns="http://schemas.microsoft.com/office/spreadsheetml/2009/9/main" objectType="CheckBox" fmlaLink="$D$38" lockText="1" noThreeD="1"/>
</file>

<file path=xl/ctrlProps/ctrlProp20.xml><?xml version="1.0" encoding="utf-8"?>
<formControlPr xmlns="http://schemas.microsoft.com/office/spreadsheetml/2009/9/main" objectType="CheckBox" fmlaLink="$D$34" lockText="1" noThreeD="1"/>
</file>

<file path=xl/ctrlProps/ctrlProp21.xml><?xml version="1.0" encoding="utf-8"?>
<formControlPr xmlns="http://schemas.microsoft.com/office/spreadsheetml/2009/9/main" objectType="CheckBox" fmlaLink="$D$35" lockText="1" noThreeD="1"/>
</file>

<file path=xl/ctrlProps/ctrlProp22.xml><?xml version="1.0" encoding="utf-8"?>
<formControlPr xmlns="http://schemas.microsoft.com/office/spreadsheetml/2009/9/main" objectType="CheckBox" fmlaLink="$D$40" lockText="1" noThreeD="1"/>
</file>

<file path=xl/ctrlProps/ctrlProp23.xml><?xml version="1.0" encoding="utf-8"?>
<formControlPr xmlns="http://schemas.microsoft.com/office/spreadsheetml/2009/9/main" objectType="CheckBox" fmlaLink="$D$41" lockText="1" noThreeD="1"/>
</file>

<file path=xl/ctrlProps/ctrlProp24.xml><?xml version="1.0" encoding="utf-8"?>
<formControlPr xmlns="http://schemas.microsoft.com/office/spreadsheetml/2009/9/main" objectType="CheckBox" fmlaLink="$D$42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D$39" lockText="1" noThreeD="1"/>
</file>

<file path=xl/ctrlProps/ctrlProp30.xml><?xml version="1.0" encoding="utf-8"?>
<formControlPr xmlns="http://schemas.microsoft.com/office/spreadsheetml/2009/9/main" objectType="CheckBox" fmlaLink="$D$43" lockText="1" noThreeD="1"/>
</file>

<file path=xl/ctrlProps/ctrlProp4.xml><?xml version="1.0" encoding="utf-8"?>
<formControlPr xmlns="http://schemas.microsoft.com/office/spreadsheetml/2009/9/main" objectType="CheckBox" fmlaLink="$D$44" lockText="1" noThreeD="1"/>
</file>

<file path=xl/ctrlProps/ctrlProp5.xml><?xml version="1.0" encoding="utf-8"?>
<formControlPr xmlns="http://schemas.microsoft.com/office/spreadsheetml/2009/9/main" objectType="CheckBox" fmlaLink="$D$75" lockText="1" noThreeD="1"/>
</file>

<file path=xl/ctrlProps/ctrlProp6.xml><?xml version="1.0" encoding="utf-8"?>
<formControlPr xmlns="http://schemas.microsoft.com/office/spreadsheetml/2009/9/main" objectType="CheckBox" fmlaLink="$D$93" lockText="1" noThreeD="1"/>
</file>

<file path=xl/ctrlProps/ctrlProp7.xml><?xml version="1.0" encoding="utf-8"?>
<formControlPr xmlns="http://schemas.microsoft.com/office/spreadsheetml/2009/9/main" objectType="CheckBox" fmlaLink="$D$92" lockText="1" noThreeD="1"/>
</file>

<file path=xl/ctrlProps/ctrlProp8.xml><?xml version="1.0" encoding="utf-8"?>
<formControlPr xmlns="http://schemas.microsoft.com/office/spreadsheetml/2009/9/main" objectType="CheckBox" fmlaLink="$D$94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35</xdr:row>
          <xdr:rowOff>171450</xdr:rowOff>
        </xdr:from>
        <xdr:to>
          <xdr:col>5</xdr:col>
          <xdr:colOff>292100</xdr:colOff>
          <xdr:row>35</xdr:row>
          <xdr:rowOff>381000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37</xdr:row>
          <xdr:rowOff>171450</xdr:rowOff>
        </xdr:from>
        <xdr:to>
          <xdr:col>5</xdr:col>
          <xdr:colOff>292100</xdr:colOff>
          <xdr:row>37</xdr:row>
          <xdr:rowOff>381000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4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38</xdr:row>
          <xdr:rowOff>171450</xdr:rowOff>
        </xdr:from>
        <xdr:to>
          <xdr:col>5</xdr:col>
          <xdr:colOff>266700</xdr:colOff>
          <xdr:row>38</xdr:row>
          <xdr:rowOff>381000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4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133350</xdr:rowOff>
        </xdr:from>
        <xdr:to>
          <xdr:col>5</xdr:col>
          <xdr:colOff>254000</xdr:colOff>
          <xdr:row>43</xdr:row>
          <xdr:rowOff>342900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04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74</xdr:row>
          <xdr:rowOff>171450</xdr:rowOff>
        </xdr:from>
        <xdr:to>
          <xdr:col>5</xdr:col>
          <xdr:colOff>285750</xdr:colOff>
          <xdr:row>74</xdr:row>
          <xdr:rowOff>381000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4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92</xdr:row>
          <xdr:rowOff>171450</xdr:rowOff>
        </xdr:from>
        <xdr:to>
          <xdr:col>5</xdr:col>
          <xdr:colOff>285750</xdr:colOff>
          <xdr:row>92</xdr:row>
          <xdr:rowOff>381000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4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91</xdr:row>
          <xdr:rowOff>171450</xdr:rowOff>
        </xdr:from>
        <xdr:to>
          <xdr:col>5</xdr:col>
          <xdr:colOff>285750</xdr:colOff>
          <xdr:row>91</xdr:row>
          <xdr:rowOff>381000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4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93</xdr:row>
          <xdr:rowOff>171450</xdr:rowOff>
        </xdr:from>
        <xdr:to>
          <xdr:col>5</xdr:col>
          <xdr:colOff>285750</xdr:colOff>
          <xdr:row>93</xdr:row>
          <xdr:rowOff>381000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  <a:ext uri="{FF2B5EF4-FFF2-40B4-BE49-F238E27FC236}">
                  <a16:creationId xmlns:a16="http://schemas.microsoft.com/office/drawing/2014/main" id="{00000000-0008-0000-0400-00000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65</xdr:row>
          <xdr:rowOff>171450</xdr:rowOff>
        </xdr:from>
        <xdr:to>
          <xdr:col>5</xdr:col>
          <xdr:colOff>285750</xdr:colOff>
          <xdr:row>65</xdr:row>
          <xdr:rowOff>381000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4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66</xdr:row>
          <xdr:rowOff>171450</xdr:rowOff>
        </xdr:from>
        <xdr:to>
          <xdr:col>5</xdr:col>
          <xdr:colOff>285750</xdr:colOff>
          <xdr:row>66</xdr:row>
          <xdr:rowOff>381000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  <a:ext uri="{FF2B5EF4-FFF2-40B4-BE49-F238E27FC236}">
                  <a16:creationId xmlns:a16="http://schemas.microsoft.com/office/drawing/2014/main" id="{00000000-0008-0000-0400-00000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171450</xdr:rowOff>
        </xdr:from>
        <xdr:to>
          <xdr:col>5</xdr:col>
          <xdr:colOff>285750</xdr:colOff>
          <xdr:row>67</xdr:row>
          <xdr:rowOff>381000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  <a:ext uri="{FF2B5EF4-FFF2-40B4-BE49-F238E27FC236}">
                  <a16:creationId xmlns:a16="http://schemas.microsoft.com/office/drawing/2014/main" id="{00000000-0008-0000-0400-00000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75</xdr:row>
          <xdr:rowOff>171450</xdr:rowOff>
        </xdr:from>
        <xdr:to>
          <xdr:col>5</xdr:col>
          <xdr:colOff>285750</xdr:colOff>
          <xdr:row>75</xdr:row>
          <xdr:rowOff>381000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  <a:ext uri="{FF2B5EF4-FFF2-40B4-BE49-F238E27FC236}">
                  <a16:creationId xmlns:a16="http://schemas.microsoft.com/office/drawing/2014/main" id="{00000000-0008-0000-0400-00000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58</xdr:row>
          <xdr:rowOff>171450</xdr:rowOff>
        </xdr:from>
        <xdr:to>
          <xdr:col>5</xdr:col>
          <xdr:colOff>285750</xdr:colOff>
          <xdr:row>58</xdr:row>
          <xdr:rowOff>381000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  <a:ext uri="{FF2B5EF4-FFF2-40B4-BE49-F238E27FC236}">
                  <a16:creationId xmlns:a16="http://schemas.microsoft.com/office/drawing/2014/main" id="{00000000-0008-0000-0400-00000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26</xdr:row>
          <xdr:rowOff>171450</xdr:rowOff>
        </xdr:from>
        <xdr:to>
          <xdr:col>5</xdr:col>
          <xdr:colOff>292100</xdr:colOff>
          <xdr:row>26</xdr:row>
          <xdr:rowOff>381000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  <a:ext uri="{FF2B5EF4-FFF2-40B4-BE49-F238E27FC236}">
                  <a16:creationId xmlns:a16="http://schemas.microsoft.com/office/drawing/2014/main" id="{00000000-0008-0000-0400-00001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27</xdr:row>
          <xdr:rowOff>171450</xdr:rowOff>
        </xdr:from>
        <xdr:to>
          <xdr:col>5</xdr:col>
          <xdr:colOff>292100</xdr:colOff>
          <xdr:row>27</xdr:row>
          <xdr:rowOff>381000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  <a:ext uri="{FF2B5EF4-FFF2-40B4-BE49-F238E27FC236}">
                  <a16:creationId xmlns:a16="http://schemas.microsoft.com/office/drawing/2014/main" id="{00000000-0008-0000-0400-00001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28</xdr:row>
          <xdr:rowOff>171450</xdr:rowOff>
        </xdr:from>
        <xdr:to>
          <xdr:col>5</xdr:col>
          <xdr:colOff>292100</xdr:colOff>
          <xdr:row>28</xdr:row>
          <xdr:rowOff>381000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  <a:ext uri="{FF2B5EF4-FFF2-40B4-BE49-F238E27FC236}">
                  <a16:creationId xmlns:a16="http://schemas.microsoft.com/office/drawing/2014/main" id="{00000000-0008-0000-0400-00002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29</xdr:row>
          <xdr:rowOff>171450</xdr:rowOff>
        </xdr:from>
        <xdr:to>
          <xdr:col>5</xdr:col>
          <xdr:colOff>292100</xdr:colOff>
          <xdr:row>29</xdr:row>
          <xdr:rowOff>381000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  <a:ext uri="{FF2B5EF4-FFF2-40B4-BE49-F238E27FC236}">
                  <a16:creationId xmlns:a16="http://schemas.microsoft.com/office/drawing/2014/main" id="{00000000-0008-0000-0400-00002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30</xdr:row>
          <xdr:rowOff>171450</xdr:rowOff>
        </xdr:from>
        <xdr:to>
          <xdr:col>5</xdr:col>
          <xdr:colOff>292100</xdr:colOff>
          <xdr:row>30</xdr:row>
          <xdr:rowOff>381000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  <a:ext uri="{FF2B5EF4-FFF2-40B4-BE49-F238E27FC236}">
                  <a16:creationId xmlns:a16="http://schemas.microsoft.com/office/drawing/2014/main" id="{00000000-0008-0000-0400-00002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31</xdr:row>
          <xdr:rowOff>171450</xdr:rowOff>
        </xdr:from>
        <xdr:to>
          <xdr:col>5</xdr:col>
          <xdr:colOff>292100</xdr:colOff>
          <xdr:row>31</xdr:row>
          <xdr:rowOff>381000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  <a:ext uri="{FF2B5EF4-FFF2-40B4-BE49-F238E27FC236}">
                  <a16:creationId xmlns:a16="http://schemas.microsoft.com/office/drawing/2014/main" id="{00000000-0008-0000-0400-00002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33</xdr:row>
          <xdr:rowOff>171450</xdr:rowOff>
        </xdr:from>
        <xdr:to>
          <xdr:col>5</xdr:col>
          <xdr:colOff>292100</xdr:colOff>
          <xdr:row>33</xdr:row>
          <xdr:rowOff>381000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  <a:ext uri="{FF2B5EF4-FFF2-40B4-BE49-F238E27FC236}">
                  <a16:creationId xmlns:a16="http://schemas.microsoft.com/office/drawing/2014/main" id="{00000000-0008-0000-0400-00002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34</xdr:row>
          <xdr:rowOff>171450</xdr:rowOff>
        </xdr:from>
        <xdr:to>
          <xdr:col>5</xdr:col>
          <xdr:colOff>292100</xdr:colOff>
          <xdr:row>34</xdr:row>
          <xdr:rowOff>381000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  <a:ext uri="{FF2B5EF4-FFF2-40B4-BE49-F238E27FC236}">
                  <a16:creationId xmlns:a16="http://schemas.microsoft.com/office/drawing/2014/main" id="{00000000-0008-0000-0400-00002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39</xdr:row>
          <xdr:rowOff>171450</xdr:rowOff>
        </xdr:from>
        <xdr:to>
          <xdr:col>5</xdr:col>
          <xdr:colOff>292100</xdr:colOff>
          <xdr:row>39</xdr:row>
          <xdr:rowOff>381000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  <a:ext uri="{FF2B5EF4-FFF2-40B4-BE49-F238E27FC236}">
                  <a16:creationId xmlns:a16="http://schemas.microsoft.com/office/drawing/2014/main" id="{00000000-0008-0000-0400-00002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40</xdr:row>
          <xdr:rowOff>171450</xdr:rowOff>
        </xdr:from>
        <xdr:to>
          <xdr:col>5</xdr:col>
          <xdr:colOff>292100</xdr:colOff>
          <xdr:row>40</xdr:row>
          <xdr:rowOff>381000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  <a:ext uri="{FF2B5EF4-FFF2-40B4-BE49-F238E27FC236}">
                  <a16:creationId xmlns:a16="http://schemas.microsoft.com/office/drawing/2014/main" id="{00000000-0008-0000-0400-00002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41</xdr:row>
          <xdr:rowOff>171450</xdr:rowOff>
        </xdr:from>
        <xdr:to>
          <xdr:col>5</xdr:col>
          <xdr:colOff>292100</xdr:colOff>
          <xdr:row>41</xdr:row>
          <xdr:rowOff>381000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  <a:ext uri="{FF2B5EF4-FFF2-40B4-BE49-F238E27FC236}">
                  <a16:creationId xmlns:a16="http://schemas.microsoft.com/office/drawing/2014/main" id="{00000000-0008-0000-0400-00002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0</xdr:rowOff>
        </xdr:from>
        <xdr:to>
          <xdr:col>5</xdr:col>
          <xdr:colOff>247650</xdr:colOff>
          <xdr:row>53</xdr:row>
          <xdr:rowOff>209550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  <a:ext uri="{FF2B5EF4-FFF2-40B4-BE49-F238E27FC236}">
                  <a16:creationId xmlns:a16="http://schemas.microsoft.com/office/drawing/2014/main" id="{00000000-0008-0000-0400-00003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0</xdr:rowOff>
        </xdr:from>
        <xdr:to>
          <xdr:col>5</xdr:col>
          <xdr:colOff>247650</xdr:colOff>
          <xdr:row>53</xdr:row>
          <xdr:rowOff>209550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  <a:ext uri="{FF2B5EF4-FFF2-40B4-BE49-F238E27FC236}">
                  <a16:creationId xmlns:a16="http://schemas.microsoft.com/office/drawing/2014/main" id="{00000000-0008-0000-0400-00004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0</xdr:rowOff>
        </xdr:from>
        <xdr:to>
          <xdr:col>5</xdr:col>
          <xdr:colOff>247650</xdr:colOff>
          <xdr:row>53</xdr:row>
          <xdr:rowOff>209550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  <a:ext uri="{FF2B5EF4-FFF2-40B4-BE49-F238E27FC236}">
                  <a16:creationId xmlns:a16="http://schemas.microsoft.com/office/drawing/2014/main" id="{00000000-0008-0000-0400-00004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0</xdr:rowOff>
        </xdr:from>
        <xdr:to>
          <xdr:col>5</xdr:col>
          <xdr:colOff>247650</xdr:colOff>
          <xdr:row>53</xdr:row>
          <xdr:rowOff>209550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  <a:ext uri="{FF2B5EF4-FFF2-40B4-BE49-F238E27FC236}">
                  <a16:creationId xmlns:a16="http://schemas.microsoft.com/office/drawing/2014/main" id="{00000000-0008-0000-0400-00004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53</xdr:row>
          <xdr:rowOff>0</xdr:rowOff>
        </xdr:from>
        <xdr:to>
          <xdr:col>5</xdr:col>
          <xdr:colOff>247650</xdr:colOff>
          <xdr:row>53</xdr:row>
          <xdr:rowOff>209550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  <a:ext uri="{FF2B5EF4-FFF2-40B4-BE49-F238E27FC236}">
                  <a16:creationId xmlns:a16="http://schemas.microsoft.com/office/drawing/2014/main" id="{00000000-0008-0000-0400-00004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133350</xdr:rowOff>
        </xdr:from>
        <xdr:to>
          <xdr:col>5</xdr:col>
          <xdr:colOff>254000</xdr:colOff>
          <xdr:row>42</xdr:row>
          <xdr:rowOff>342900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  <a:ext uri="{FF2B5EF4-FFF2-40B4-BE49-F238E27FC236}">
                  <a16:creationId xmlns:a16="http://schemas.microsoft.com/office/drawing/2014/main" id="{00000000-0008-0000-0400-00005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jchapa\Desktop\Green%20Star-%20Multi%20Unit%20Residential%20v1%20(Master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d-data\greenstar\GS%20Custom\03%20Pilot\01%20Tool%20Development\05%20Excel\Excel%20-%20Calculators\Green%20Star%20-%20Calculators%20Mixed%20use%20unlocked%20revi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Green%20Star%20-%20Office%20As%20Built\Version%202\Excel%20Tool\Green%20Star%20-%20Office%20As%20Built%20v2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How to Use"/>
      <sheetName val="Disclaimer"/>
      <sheetName val="Building Input"/>
      <sheetName val="Management"/>
      <sheetName val="IEQ"/>
      <sheetName val="Energy"/>
      <sheetName val="Ene-Con Calculator"/>
      <sheetName val="GHG Emissions Calculator"/>
      <sheetName val="Transport"/>
      <sheetName val="Mass Transport Calculator"/>
      <sheetName val="Water"/>
      <sheetName val="Potable Water Calculator"/>
      <sheetName val="Materials"/>
      <sheetName val="Flooring Calculator"/>
      <sheetName val="Joinery Calculator"/>
      <sheetName val="Internal Walls Calculator"/>
      <sheetName val="Land Use &amp; Ecology"/>
      <sheetName val="Ecology Calculator"/>
      <sheetName val="Emissions"/>
      <sheetName val="Sewage Calculator"/>
      <sheetName val="Innovation"/>
      <sheetName val="Credit Summary"/>
      <sheetName val="Graphical Summary"/>
      <sheetName val="Changelog"/>
      <sheetName val="Changelog_internal"/>
      <sheetName val="Calculation hidden"/>
      <sheetName val="Green Star- Multi Unit Resident"/>
      <sheetName val="Sheet1"/>
      <sheetName val="hidden"/>
    </sheetNames>
    <sheetDataSet>
      <sheetData sheetId="0"/>
      <sheetData sheetId="1"/>
      <sheetData sheetId="2"/>
      <sheetData sheetId="3"/>
      <sheetData sheetId="4">
        <row r="8">
          <cell r="C8" t="str">
            <v>Name of Building:</v>
          </cell>
        </row>
        <row r="9">
          <cell r="C9" t="str">
            <v>Address of Building:</v>
          </cell>
        </row>
        <row r="15">
          <cell r="C15" t="str">
            <v>Applicant:</v>
          </cell>
        </row>
        <row r="19">
          <cell r="C19" t="str">
            <v>ESD Consultant:</v>
          </cell>
        </row>
        <row r="20">
          <cell r="C20" t="str">
            <v>Project Manager:</v>
          </cell>
        </row>
        <row r="21">
          <cell r="C21" t="str">
            <v>Architect:</v>
          </cell>
        </row>
        <row r="22">
          <cell r="C22" t="str">
            <v>Structural/Civil Engineer:</v>
          </cell>
        </row>
        <row r="23">
          <cell r="C23" t="str">
            <v>Building Services Engineer:</v>
          </cell>
        </row>
        <row r="24">
          <cell r="C24" t="str">
            <v>Quantity Surveyor:</v>
          </cell>
        </row>
        <row r="25">
          <cell r="C25" t="str">
            <v>Acoustic Consultant:</v>
          </cell>
        </row>
        <row r="26">
          <cell r="C26" t="str">
            <v>Landscaping Consultant:</v>
          </cell>
        </row>
        <row r="27">
          <cell r="C27" t="str">
            <v>Building Surveyor:</v>
          </cell>
        </row>
        <row r="28">
          <cell r="C28" t="str">
            <v>Main Contractor:</v>
          </cell>
        </row>
        <row r="31">
          <cell r="C31" t="str">
            <v>Gross Floor Area (GFA) in m2:</v>
          </cell>
        </row>
        <row r="32">
          <cell r="C32" t="str">
            <v>BCA Class 2 and Class 1a (ii) Residential area in m2:</v>
          </cell>
        </row>
        <row r="33">
          <cell r="C33">
            <v>30</v>
          </cell>
        </row>
        <row r="34">
          <cell r="C34" t="str">
            <v>Please enter Gross Floor Area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B5" t="str">
            <v>Does the site contain any rare, threatened or vulnerable flora or fauna?</v>
          </cell>
        </row>
        <row r="7">
          <cell r="B7" t="str">
            <v>In which bio-region is the site located?</v>
          </cell>
        </row>
        <row r="9">
          <cell r="C9" t="str">
            <v>Hidden</v>
          </cell>
          <cell r="D9" t="str">
            <v>BEFORE</v>
          </cell>
          <cell r="E9" t="str">
            <v>Hidden</v>
          </cell>
          <cell r="F9" t="str">
            <v>AFTER</v>
          </cell>
        </row>
        <row r="10">
          <cell r="B10" t="str">
            <v>Land Type</v>
          </cell>
          <cell r="C10" t="str">
            <v>Ecological Value</v>
          </cell>
          <cell r="D10" t="str">
            <v>Land Types Before Construction / m2</v>
          </cell>
          <cell r="E10" t="str">
            <v>Ecological Score</v>
          </cell>
          <cell r="F10" t="str">
            <v>Land Types After Construction / m2</v>
          </cell>
        </row>
        <row r="11">
          <cell r="B11" t="str">
            <v>Building</v>
          </cell>
        </row>
        <row r="12">
          <cell r="B12" t="str">
            <v>Impermeable/concreted Area</v>
          </cell>
        </row>
        <row r="13">
          <cell r="B13" t="str">
            <v>Bare Ground</v>
          </cell>
        </row>
        <row r="14">
          <cell r="B14" t="str">
            <v>Weed Infestations</v>
          </cell>
        </row>
        <row r="15">
          <cell r="B15" t="str">
            <v>Exotic Garden</v>
          </cell>
        </row>
        <row r="16">
          <cell r="B16" t="str">
            <v>Native Garden</v>
          </cell>
        </row>
        <row r="17">
          <cell r="B17" t="str">
            <v>Exotic Grazing</v>
          </cell>
        </row>
        <row r="18">
          <cell r="B18" t="str">
            <v>Native Grazing*</v>
          </cell>
        </row>
        <row r="19">
          <cell r="B19" t="str">
            <v>Crop Farming</v>
          </cell>
        </row>
        <row r="20">
          <cell r="B20" t="str">
            <v>Existing Waterway*</v>
          </cell>
        </row>
        <row r="21">
          <cell r="B21" t="str">
            <v>Wetland*</v>
          </cell>
        </row>
        <row r="22">
          <cell r="B22" t="str">
            <v>Plantation Forest</v>
          </cell>
        </row>
        <row r="23">
          <cell r="B23" t="str">
            <v>Pine Plantation Forest</v>
          </cell>
        </row>
        <row r="24">
          <cell r="B24" t="str">
            <v>Blue Gum Plantation Forest</v>
          </cell>
        </row>
        <row r="25">
          <cell r="B25" t="str">
            <v>Regenerated Native Habitat(&lt; 10 years old)*</v>
          </cell>
        </row>
        <row r="26">
          <cell r="B26" t="str">
            <v>Indigenous Native Habitat (&gt; 10 years old)*</v>
          </cell>
        </row>
        <row r="27">
          <cell r="B27" t="str">
            <v>Indigenous Native Habitat (&gt; 20 years old)*</v>
          </cell>
        </row>
        <row r="28">
          <cell r="B28" t="str">
            <v>TOTAL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ECOLOGICAL DIVERSITY INDEX:</v>
          </cell>
          <cell r="D29">
            <v>0</v>
          </cell>
          <cell r="F29">
            <v>0</v>
          </cell>
        </row>
        <row r="30">
          <cell r="B30" t="str">
            <v>CHANGE IN ECOLOGICAL DIVERSITY INDEX</v>
          </cell>
          <cell r="D30">
            <v>0</v>
          </cell>
        </row>
        <row r="31">
          <cell r="B31" t="str">
            <v>Points Achieved</v>
          </cell>
          <cell r="D31">
            <v>0</v>
          </cell>
          <cell r="F31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Input"/>
      <sheetName val="Green Star"/>
      <sheetName val="Introduction"/>
      <sheetName val="Disclaimer"/>
      <sheetName val="Summary"/>
      <sheetName val="Residential Ene-Con Calculator"/>
      <sheetName val="Residential Ene-1 Calculator"/>
      <sheetName val="GHG Emissions Calculator"/>
      <sheetName val="Potable Water Calculator"/>
      <sheetName val="Mass Transport Calculator"/>
      <sheetName val="Sewage Calculator"/>
      <sheetName val="Flooring Calculator"/>
      <sheetName val="Assemblies Calculator"/>
      <sheetName val="Furniture Calculator"/>
      <sheetName val="Ecology Calculator"/>
      <sheetName val="Calculation hidden"/>
      <sheetName val="Impact Categories Calculator"/>
      <sheetName val="hidden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How to Use"/>
      <sheetName val="Disclaimer"/>
      <sheetName val="Building Input"/>
      <sheetName val="Management"/>
      <sheetName val="IEQ"/>
      <sheetName val="Energy"/>
      <sheetName val="Transport"/>
      <sheetName val="Transport Calculator"/>
      <sheetName val="Water"/>
      <sheetName val="Water Calculator"/>
      <sheetName val="Materials"/>
      <sheetName val="Land Use &amp; Ecology"/>
      <sheetName val="Ecology Calculator"/>
      <sheetName val="Emissions"/>
      <sheetName val="Sewerage Calculator"/>
      <sheetName val="Innovation"/>
      <sheetName val="Credit Summary"/>
      <sheetName val="Graphical Summary"/>
      <sheetName val="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No. of Bus, Tram or Ferry Services</v>
          </cell>
        </row>
      </sheetData>
      <sheetData sheetId="8"/>
      <sheetData sheetId="9">
        <row r="5">
          <cell r="B5" t="str">
            <v>No. of Bus, Tram or Ferry Services</v>
          </cell>
        </row>
        <row r="6">
          <cell r="B6" t="str">
            <v>Walking Distance from Building Entrance to Public Transport</v>
          </cell>
          <cell r="C6" t="str">
            <v>Frequency of Service During Peak Periods</v>
          </cell>
        </row>
        <row r="7">
          <cell r="C7" t="str">
            <v>15 min</v>
          </cell>
          <cell r="D7" t="str">
            <v>30 min</v>
          </cell>
        </row>
        <row r="8">
          <cell r="B8" t="str">
            <v>0-250m</v>
          </cell>
        </row>
        <row r="9">
          <cell r="B9" t="str">
            <v>250-500m</v>
          </cell>
        </row>
        <row r="10">
          <cell r="B10" t="str">
            <v>500-750m</v>
          </cell>
        </row>
        <row r="11">
          <cell r="B11" t="str">
            <v>750m-1km</v>
          </cell>
        </row>
        <row r="14">
          <cell r="B14" t="str">
            <v>No. of Train Services</v>
          </cell>
        </row>
        <row r="15">
          <cell r="B15" t="str">
            <v>Walking Distance from Building Entrance to Public Transport</v>
          </cell>
          <cell r="C15" t="str">
            <v>Frequency of Service During Peak Periods</v>
          </cell>
        </row>
        <row r="16">
          <cell r="C16" t="str">
            <v>15 min</v>
          </cell>
          <cell r="D16" t="str">
            <v>30 min</v>
          </cell>
        </row>
        <row r="17">
          <cell r="B17" t="str">
            <v>0-250m</v>
          </cell>
        </row>
        <row r="18">
          <cell r="B18" t="str">
            <v>250-500m</v>
          </cell>
        </row>
        <row r="19">
          <cell r="B19" t="str">
            <v>500-750m</v>
          </cell>
        </row>
        <row r="20">
          <cell r="B20" t="str">
            <v>750m-1km</v>
          </cell>
        </row>
        <row r="22">
          <cell r="D22">
            <v>0</v>
          </cell>
        </row>
      </sheetData>
      <sheetData sheetId="10"/>
      <sheetData sheetId="11"/>
      <sheetData sheetId="12"/>
      <sheetData sheetId="13">
        <row r="5">
          <cell r="B5" t="str">
            <v>Does the site contain any rare, threatened or vulnerable flora or fauna?</v>
          </cell>
        </row>
      </sheetData>
      <sheetData sheetId="14">
        <row r="5">
          <cell r="B5" t="str">
            <v>Does the site contain any rare, threatened or vulnerable flora or fauna?</v>
          </cell>
        </row>
        <row r="7">
          <cell r="B7" t="str">
            <v>In which bio-region is the site located?</v>
          </cell>
        </row>
        <row r="9">
          <cell r="C9" t="str">
            <v>Hidden</v>
          </cell>
          <cell r="D9" t="str">
            <v>BEFORE</v>
          </cell>
          <cell r="E9" t="str">
            <v>Hidden</v>
          </cell>
          <cell r="F9" t="str">
            <v>AFTER</v>
          </cell>
        </row>
        <row r="10">
          <cell r="B10" t="str">
            <v>Land Type</v>
          </cell>
          <cell r="C10" t="str">
            <v>Ecological Value</v>
          </cell>
          <cell r="D10" t="str">
            <v>Land Types Before Construction / m2</v>
          </cell>
          <cell r="E10" t="str">
            <v>Ecological Score</v>
          </cell>
          <cell r="F10" t="str">
            <v>Land Types After Construction / m2</v>
          </cell>
        </row>
        <row r="11">
          <cell r="B11" t="str">
            <v>Building</v>
          </cell>
        </row>
        <row r="12">
          <cell r="B12" t="str">
            <v>Impermeable/concreted Area</v>
          </cell>
        </row>
        <row r="13">
          <cell r="B13" t="str">
            <v>Bare Ground</v>
          </cell>
        </row>
        <row r="14">
          <cell r="B14" t="str">
            <v>Weed Infestations</v>
          </cell>
        </row>
        <row r="15">
          <cell r="B15" t="str">
            <v>Exotic Garden</v>
          </cell>
        </row>
        <row r="16">
          <cell r="B16" t="str">
            <v>Native Garden</v>
          </cell>
        </row>
        <row r="17">
          <cell r="B17" t="str">
            <v>Exotic Grazing</v>
          </cell>
        </row>
        <row r="18">
          <cell r="B18" t="str">
            <v>Native Grazing*</v>
          </cell>
        </row>
        <row r="19">
          <cell r="B19" t="str">
            <v>Crop Farming</v>
          </cell>
        </row>
        <row r="20">
          <cell r="B20" t="str">
            <v>Existing Waterway*</v>
          </cell>
        </row>
        <row r="21">
          <cell r="B21" t="str">
            <v>Wetland*</v>
          </cell>
        </row>
        <row r="22">
          <cell r="B22" t="str">
            <v>Plantation Forest</v>
          </cell>
        </row>
        <row r="23">
          <cell r="B23" t="str">
            <v>Pine Plantation Forest</v>
          </cell>
        </row>
        <row r="24">
          <cell r="B24" t="str">
            <v>Blue Gum Plantation Forest</v>
          </cell>
        </row>
        <row r="25">
          <cell r="B25" t="str">
            <v>Regenerated Native Habitat(&lt; 10 years old)*</v>
          </cell>
        </row>
        <row r="26">
          <cell r="B26" t="str">
            <v>Indigenous Native Habitat (&gt; 10 years old)*</v>
          </cell>
        </row>
        <row r="27">
          <cell r="B27" t="str">
            <v>Indigenous Native Habitat (&gt; 20 years old)*</v>
          </cell>
        </row>
        <row r="28">
          <cell r="B28" t="str">
            <v>TOTAL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ECOLOGICAL DIVERSITY INDEX:</v>
          </cell>
          <cell r="D29">
            <v>0</v>
          </cell>
          <cell r="F29">
            <v>0</v>
          </cell>
        </row>
        <row r="30">
          <cell r="B30" t="str">
            <v>CHANGE IN ECOLOGICAL DIVERSITY INDEX</v>
          </cell>
          <cell r="D30">
            <v>0</v>
          </cell>
        </row>
        <row r="31">
          <cell r="B31" t="str">
            <v>Points Achieved</v>
          </cell>
          <cell r="D31">
            <v>0</v>
          </cell>
          <cell r="F31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Green Star Design &amp; As Built">
  <a:themeElements>
    <a:clrScheme name="Design &amp; As Built">
      <a:dk1>
        <a:srgbClr val="3F4450"/>
      </a:dk1>
      <a:lt1>
        <a:srgbClr val="FFFFFF"/>
      </a:lt1>
      <a:dk2>
        <a:srgbClr val="1E3863"/>
      </a:dk2>
      <a:lt2>
        <a:srgbClr val="FFFFFF"/>
      </a:lt2>
      <a:accent1>
        <a:srgbClr val="1E3863"/>
      </a:accent1>
      <a:accent2>
        <a:srgbClr val="455277"/>
      </a:accent2>
      <a:accent3>
        <a:srgbClr val="8F9CB1"/>
      </a:accent3>
      <a:accent4>
        <a:srgbClr val="3F4450"/>
      </a:accent4>
      <a:accent5>
        <a:srgbClr val="9EA1A6"/>
      </a:accent5>
      <a:accent6>
        <a:srgbClr val="C4C6C9"/>
      </a:accent6>
      <a:hlink>
        <a:srgbClr val="1E3863"/>
      </a:hlink>
      <a:folHlink>
        <a:srgbClr val="C5C7CA"/>
      </a:folHlink>
    </a:clrScheme>
    <a:fontScheme name="Green Star Corporat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omments" Target="../comments1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42"/>
  <sheetViews>
    <sheetView showGridLines="0" showRowColHeaders="0" topLeftCell="A20" zoomScale="115" zoomScaleNormal="115" workbookViewId="0">
      <selection activeCell="B31" sqref="B31"/>
    </sheetView>
  </sheetViews>
  <sheetFormatPr defaultColWidth="9" defaultRowHeight="14" x14ac:dyDescent="0.3"/>
  <cols>
    <col min="1" max="1" width="2.83203125" style="1" customWidth="1"/>
    <col min="2" max="2" width="37.83203125" style="1" customWidth="1"/>
    <col min="3" max="3" width="39.25" style="1" customWidth="1"/>
    <col min="4" max="4" width="50" style="1" customWidth="1"/>
    <col min="5" max="5" width="36.5" style="1" hidden="1" customWidth="1"/>
    <col min="6" max="6" width="13.75" style="1" customWidth="1"/>
    <col min="7" max="16384" width="9" style="1"/>
  </cols>
  <sheetData>
    <row r="1" spans="1:9" hidden="1" x14ac:dyDescent="0.3">
      <c r="A1" s="1" t="s">
        <v>0</v>
      </c>
      <c r="E1" s="1" t="s">
        <v>0</v>
      </c>
    </row>
    <row r="3" spans="1:9" ht="30.75" customHeight="1" x14ac:dyDescent="0.3">
      <c r="B3" s="32" t="s">
        <v>1</v>
      </c>
      <c r="C3" s="13"/>
      <c r="D3" s="13"/>
      <c r="E3" s="13"/>
    </row>
    <row r="4" spans="1:9" x14ac:dyDescent="0.3">
      <c r="B4" s="3"/>
      <c r="C4" s="4"/>
    </row>
    <row r="5" spans="1:9" x14ac:dyDescent="0.3">
      <c r="B5" s="108" t="s">
        <v>2</v>
      </c>
      <c r="C5" s="108"/>
      <c r="E5" s="1" t="s">
        <v>3</v>
      </c>
      <c r="I5" s="2"/>
    </row>
    <row r="6" spans="1:9" x14ac:dyDescent="0.3">
      <c r="B6" s="109" t="s">
        <v>4</v>
      </c>
      <c r="C6" s="110"/>
      <c r="E6" s="1" t="s">
        <v>5</v>
      </c>
      <c r="I6" s="2"/>
    </row>
    <row r="7" spans="1:9" x14ac:dyDescent="0.3">
      <c r="B7" s="225" t="s">
        <v>6</v>
      </c>
      <c r="C7" s="110"/>
      <c r="E7" s="1" t="s">
        <v>7</v>
      </c>
    </row>
    <row r="8" spans="1:9" x14ac:dyDescent="0.3">
      <c r="B8" s="226"/>
      <c r="C8" s="110"/>
      <c r="E8" s="1" t="s">
        <v>8</v>
      </c>
    </row>
    <row r="9" spans="1:9" x14ac:dyDescent="0.3">
      <c r="B9" s="227"/>
      <c r="C9" s="110"/>
      <c r="E9" s="1" t="s">
        <v>9</v>
      </c>
    </row>
    <row r="10" spans="1:9" x14ac:dyDescent="0.3">
      <c r="B10" s="109" t="s">
        <v>10</v>
      </c>
      <c r="C10" s="110"/>
      <c r="E10" s="1" t="s">
        <v>11</v>
      </c>
    </row>
    <row r="11" spans="1:9" x14ac:dyDescent="0.3">
      <c r="B11" s="109" t="s">
        <v>12</v>
      </c>
      <c r="C11" s="110"/>
      <c r="E11" s="1" t="s">
        <v>13</v>
      </c>
    </row>
    <row r="12" spans="1:9" x14ac:dyDescent="0.3">
      <c r="B12" s="111"/>
      <c r="C12" s="112"/>
      <c r="E12" s="1" t="s">
        <v>14</v>
      </c>
    </row>
    <row r="13" spans="1:9" x14ac:dyDescent="0.3">
      <c r="B13" s="108" t="s">
        <v>15</v>
      </c>
      <c r="C13" s="108"/>
    </row>
    <row r="14" spans="1:9" x14ac:dyDescent="0.3">
      <c r="B14" s="109" t="s">
        <v>16</v>
      </c>
      <c r="C14" s="113"/>
    </row>
    <row r="15" spans="1:9" x14ac:dyDescent="0.3">
      <c r="B15" s="109" t="s">
        <v>17</v>
      </c>
      <c r="C15" s="113"/>
    </row>
    <row r="16" spans="1:9" x14ac:dyDescent="0.3">
      <c r="B16" s="109" t="s">
        <v>18</v>
      </c>
      <c r="C16" s="113"/>
    </row>
    <row r="17" spans="2:3" x14ac:dyDescent="0.3">
      <c r="B17" s="109" t="s">
        <v>19</v>
      </c>
      <c r="C17" s="113"/>
    </row>
    <row r="18" spans="2:3" x14ac:dyDescent="0.3">
      <c r="B18" s="109" t="s">
        <v>20</v>
      </c>
      <c r="C18" s="113"/>
    </row>
    <row r="19" spans="2:3" x14ac:dyDescent="0.3">
      <c r="B19" s="109" t="s">
        <v>21</v>
      </c>
      <c r="C19" s="113"/>
    </row>
    <row r="20" spans="2:3" x14ac:dyDescent="0.3">
      <c r="B20" s="109" t="s">
        <v>22</v>
      </c>
      <c r="C20" s="113"/>
    </row>
    <row r="21" spans="2:3" x14ac:dyDescent="0.3">
      <c r="B21" s="108" t="s">
        <v>23</v>
      </c>
      <c r="C21" s="114">
        <f>SUM(C14:C20)</f>
        <v>0</v>
      </c>
    </row>
    <row r="22" spans="2:3" x14ac:dyDescent="0.3">
      <c r="B22" s="111"/>
      <c r="C22" s="112"/>
    </row>
    <row r="23" spans="2:3" x14ac:dyDescent="0.3">
      <c r="B23" s="108" t="s">
        <v>24</v>
      </c>
      <c r="C23" s="108"/>
    </row>
    <row r="24" spans="2:3" x14ac:dyDescent="0.3">
      <c r="B24" s="109" t="s">
        <v>25</v>
      </c>
      <c r="C24" s="110"/>
    </row>
    <row r="25" spans="2:3" x14ac:dyDescent="0.3">
      <c r="B25" s="109" t="s">
        <v>26</v>
      </c>
      <c r="C25" s="110"/>
    </row>
    <row r="26" spans="2:3" x14ac:dyDescent="0.3">
      <c r="B26" s="115"/>
      <c r="C26" s="116"/>
    </row>
    <row r="27" spans="2:3" x14ac:dyDescent="0.3">
      <c r="B27" s="108" t="s">
        <v>27</v>
      </c>
      <c r="C27" s="108" t="s">
        <v>28</v>
      </c>
    </row>
    <row r="28" spans="2:3" x14ac:dyDescent="0.3">
      <c r="B28" s="109" t="s">
        <v>29</v>
      </c>
      <c r="C28" s="110"/>
    </row>
    <row r="29" spans="2:3" x14ac:dyDescent="0.3">
      <c r="B29" s="109" t="s">
        <v>30</v>
      </c>
      <c r="C29" s="110"/>
    </row>
    <row r="30" spans="2:3" x14ac:dyDescent="0.3">
      <c r="B30" s="109" t="s">
        <v>31</v>
      </c>
      <c r="C30" s="110"/>
    </row>
    <row r="31" spans="2:3" x14ac:dyDescent="0.3">
      <c r="B31" s="109" t="s">
        <v>32</v>
      </c>
      <c r="C31" s="110"/>
    </row>
    <row r="32" spans="2:3" x14ac:dyDescent="0.3">
      <c r="B32" s="109" t="s">
        <v>33</v>
      </c>
      <c r="C32" s="110"/>
    </row>
    <row r="33" spans="2:3" x14ac:dyDescent="0.3">
      <c r="B33" s="109" t="s">
        <v>34</v>
      </c>
      <c r="C33" s="123"/>
    </row>
    <row r="34" spans="2:3" x14ac:dyDescent="0.3">
      <c r="B34" s="109" t="s">
        <v>35</v>
      </c>
      <c r="C34" s="110"/>
    </row>
    <row r="35" spans="2:3" x14ac:dyDescent="0.3">
      <c r="B35" s="109" t="s">
        <v>36</v>
      </c>
      <c r="C35" s="110"/>
    </row>
    <row r="36" spans="2:3" x14ac:dyDescent="0.3">
      <c r="B36" s="109" t="s">
        <v>37</v>
      </c>
      <c r="C36" s="110"/>
    </row>
    <row r="37" spans="2:3" x14ac:dyDescent="0.3">
      <c r="B37" s="109" t="s">
        <v>38</v>
      </c>
      <c r="C37" s="110"/>
    </row>
    <row r="38" spans="2:3" x14ac:dyDescent="0.3">
      <c r="B38" s="109" t="s">
        <v>39</v>
      </c>
      <c r="C38" s="110"/>
    </row>
    <row r="39" spans="2:3" x14ac:dyDescent="0.3">
      <c r="B39" s="111"/>
      <c r="C39" s="117"/>
    </row>
    <row r="40" spans="2:3" x14ac:dyDescent="0.3">
      <c r="B40" s="108" t="s">
        <v>40</v>
      </c>
      <c r="C40" s="108"/>
    </row>
    <row r="41" spans="2:3" ht="16.5" customHeight="1" x14ac:dyDescent="0.3">
      <c r="B41" s="225" t="s">
        <v>41</v>
      </c>
      <c r="C41" s="228"/>
    </row>
    <row r="42" spans="2:3" ht="162.75" customHeight="1" x14ac:dyDescent="0.3">
      <c r="B42" s="227"/>
      <c r="C42" s="229"/>
    </row>
  </sheetData>
  <sheetProtection formatCells="0" formatColumns="0" formatRows="0"/>
  <customSheetViews>
    <customSheetView guid="{5013EB9C-19BB-466B-9CDC-5A3743C1EB5F}" scale="115" showGridLines="0" showRowCol="0" fitToPage="1" hiddenRows="1" hiddenColumns="1" topLeftCell="A11">
      <selection activeCell="C6" sqref="C6"/>
      <pageMargins left="0" right="0" top="0" bottom="0" header="0" footer="0"/>
      <pageSetup paperSize="9" orientation="portrait" horizontalDpi="1200" verticalDpi="1200" r:id="rId1"/>
    </customSheetView>
  </customSheetViews>
  <mergeCells count="3">
    <mergeCell ref="B7:B9"/>
    <mergeCell ref="C41:C42"/>
    <mergeCell ref="B41:B42"/>
  </mergeCells>
  <dataValidations count="1">
    <dataValidation type="list" allowBlank="1" showInputMessage="1" showErrorMessage="1" sqref="C11" xr:uid="{00000000-0002-0000-0300-000000000000}">
      <formula1>$E$4:$E$12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M219"/>
  <sheetViews>
    <sheetView tabSelected="1" topLeftCell="E1" zoomScale="70" zoomScaleNormal="70" workbookViewId="0">
      <pane ySplit="7" topLeftCell="A8" activePane="bottomLeft" state="frozen"/>
      <selection activeCell="H44" sqref="H44"/>
      <selection pane="bottomLeft" activeCell="S13" sqref="S13"/>
    </sheetView>
  </sheetViews>
  <sheetFormatPr defaultColWidth="9" defaultRowHeight="14" x14ac:dyDescent="0.3"/>
  <cols>
    <col min="1" max="1" width="8.33203125" style="118" hidden="1" customWidth="1"/>
    <col min="2" max="3" width="8.33203125" style="53" hidden="1" customWidth="1"/>
    <col min="4" max="4" width="13.08203125" style="53" hidden="1" customWidth="1"/>
    <col min="5" max="5" width="8.33203125" style="53" customWidth="1"/>
    <col min="6" max="6" width="24" style="12" customWidth="1"/>
    <col min="7" max="7" width="48.08203125" style="12" customWidth="1"/>
    <col min="8" max="8" width="9.58203125" style="57" customWidth="1"/>
    <col min="9" max="9" width="46.58203125" style="12" customWidth="1"/>
    <col min="10" max="10" width="15.33203125" style="57" customWidth="1"/>
    <col min="11" max="11" width="14" style="57" customWidth="1"/>
    <col min="12" max="12" width="14" style="59" customWidth="1"/>
    <col min="13" max="13" width="24.08203125" style="57" hidden="1" customWidth="1"/>
    <col min="14" max="14" width="11.25" style="57" hidden="1" customWidth="1"/>
    <col min="15" max="15" width="21" style="57" hidden="1" customWidth="1"/>
    <col min="16" max="16" width="33.6640625" style="57" hidden="1" customWidth="1"/>
    <col min="17" max="17" width="22" style="57" hidden="1" customWidth="1"/>
    <col min="18" max="18" width="9" style="59" hidden="1" customWidth="1"/>
    <col min="19" max="19" width="83.75" style="12" customWidth="1"/>
    <col min="20" max="21" width="9" style="59" customWidth="1"/>
    <col min="22" max="22" width="53" style="59" hidden="1" customWidth="1"/>
    <col min="23" max="23" width="12.25" style="59" hidden="1" customWidth="1"/>
    <col min="24" max="26" width="54.58203125" style="59" hidden="1" customWidth="1"/>
    <col min="27" max="27" width="12.58203125" style="59" hidden="1" customWidth="1"/>
    <col min="28" max="30" width="54.58203125" style="59" hidden="1" customWidth="1"/>
    <col min="31" max="31" width="45.4140625" style="59" hidden="1" customWidth="1"/>
    <col min="32" max="35" width="9" style="59" hidden="1" customWidth="1"/>
    <col min="36" max="36" width="49.1640625" style="59" hidden="1" customWidth="1"/>
    <col min="37" max="37" width="48.5" style="59" hidden="1" customWidth="1"/>
    <col min="38" max="38" width="9" style="59" hidden="1" customWidth="1"/>
    <col min="39" max="39" width="23.4140625" style="59" hidden="1" customWidth="1"/>
    <col min="40" max="50" width="9" style="59" customWidth="1"/>
    <col min="51" max="16384" width="9" style="59"/>
  </cols>
  <sheetData>
    <row r="1" spans="1:38" ht="48" customHeight="1" x14ac:dyDescent="0.3">
      <c r="E1" s="207"/>
      <c r="F1" s="208"/>
      <c r="G1" s="208"/>
      <c r="H1" s="209"/>
      <c r="I1" s="208"/>
      <c r="J1" s="209"/>
      <c r="K1" s="209"/>
      <c r="L1" s="210"/>
      <c r="M1" s="209"/>
      <c r="N1" s="209"/>
      <c r="O1" s="209"/>
      <c r="P1" s="209"/>
      <c r="Q1" s="209"/>
      <c r="R1" s="210"/>
      <c r="S1" s="208"/>
      <c r="T1" s="211"/>
      <c r="U1" s="211"/>
      <c r="V1" s="230" t="s">
        <v>253</v>
      </c>
      <c r="W1" s="231"/>
      <c r="X1" s="231"/>
      <c r="Y1" s="231"/>
      <c r="Z1" s="230" t="s">
        <v>257</v>
      </c>
      <c r="AA1" s="231"/>
      <c r="AB1" s="231"/>
      <c r="AC1" s="231"/>
      <c r="AD1" s="217"/>
    </row>
    <row r="2" spans="1:38" ht="70" customHeight="1" x14ac:dyDescent="1.05">
      <c r="F2" s="256" t="s">
        <v>42</v>
      </c>
      <c r="G2" s="257"/>
      <c r="H2" s="257"/>
      <c r="I2" s="257"/>
      <c r="J2" s="55"/>
      <c r="K2" s="55"/>
      <c r="L2" s="56"/>
      <c r="O2" s="57" t="s">
        <v>0</v>
      </c>
      <c r="P2" s="57" t="s">
        <v>0</v>
      </c>
      <c r="Q2" s="55"/>
      <c r="R2" s="58"/>
      <c r="T2" s="58"/>
      <c r="V2" s="244" t="s">
        <v>252</v>
      </c>
      <c r="W2" s="245"/>
      <c r="X2" s="245"/>
      <c r="Y2" s="246"/>
      <c r="Z2" s="241" t="s">
        <v>258</v>
      </c>
      <c r="AA2" s="242"/>
      <c r="AB2" s="242"/>
      <c r="AC2" s="243"/>
      <c r="AD2" s="220" t="s">
        <v>259</v>
      </c>
    </row>
    <row r="3" spans="1:38" ht="43.5" customHeight="1" x14ac:dyDescent="0.3">
      <c r="A3" s="202"/>
      <c r="B3" s="202" t="s">
        <v>239</v>
      </c>
      <c r="C3" s="201" t="s">
        <v>240</v>
      </c>
      <c r="D3" s="201" t="s">
        <v>241</v>
      </c>
      <c r="F3" s="30"/>
      <c r="G3" s="31"/>
      <c r="H3" s="31"/>
      <c r="I3" s="31"/>
      <c r="J3" s="27"/>
      <c r="K3" s="55"/>
      <c r="L3" s="56"/>
      <c r="Q3" s="55"/>
      <c r="R3" s="58"/>
      <c r="T3" s="58"/>
      <c r="V3" s="253" t="s">
        <v>230</v>
      </c>
      <c r="W3" s="254"/>
      <c r="X3" s="254"/>
      <c r="Y3" s="255"/>
      <c r="Z3" s="232" t="s">
        <v>254</v>
      </c>
      <c r="AA3" s="233"/>
      <c r="AB3" s="233"/>
      <c r="AC3" s="234"/>
      <c r="AD3" s="221"/>
    </row>
    <row r="4" spans="1:38" ht="45" customHeight="1" x14ac:dyDescent="0.3">
      <c r="F4" s="19" t="s">
        <v>43</v>
      </c>
      <c r="G4" s="258"/>
      <c r="H4" s="259"/>
      <c r="I4" s="60"/>
      <c r="J4" s="61" t="s">
        <v>44</v>
      </c>
      <c r="K4" s="61" t="s">
        <v>45</v>
      </c>
      <c r="M4" s="61" t="s">
        <v>46</v>
      </c>
      <c r="N4" s="61" t="s">
        <v>47</v>
      </c>
      <c r="O4" s="52"/>
      <c r="P4" s="52"/>
      <c r="Q4" s="63"/>
      <c r="R4" s="64"/>
      <c r="T4" s="65"/>
      <c r="V4" s="250" t="s">
        <v>231</v>
      </c>
      <c r="W4" s="251"/>
      <c r="X4" s="251"/>
      <c r="Y4" s="252"/>
      <c r="Z4" s="235" t="s">
        <v>255</v>
      </c>
      <c r="AA4" s="236"/>
      <c r="AB4" s="236"/>
      <c r="AC4" s="237"/>
      <c r="AD4" s="222"/>
    </row>
    <row r="5" spans="1:38" ht="45" customHeight="1" x14ac:dyDescent="0.3">
      <c r="F5" s="20" t="s">
        <v>48</v>
      </c>
      <c r="G5" s="260" t="str">
        <f>IF(K5&gt;=75,"6 Stars - World Excellence",IF(K5&gt;=60,"5 Star - Australian Excellence",IF(K5&gt;=45,"4 Star - Best Practice","")))</f>
        <v/>
      </c>
      <c r="H5" s="261"/>
      <c r="I5" s="66"/>
      <c r="J5" s="24">
        <f>J106</f>
        <v>100</v>
      </c>
      <c r="K5" s="48">
        <f>K109</f>
        <v>0</v>
      </c>
      <c r="M5" s="48">
        <f>M106</f>
        <v>0</v>
      </c>
      <c r="N5" s="48">
        <f>N106</f>
        <v>0</v>
      </c>
      <c r="O5" s="27"/>
      <c r="P5" s="103" t="str">
        <f>R127</f>
        <v>Assessment Complete</v>
      </c>
      <c r="R5" s="104"/>
      <c r="S5" s="5"/>
      <c r="T5" s="65"/>
      <c r="V5" s="247" t="s">
        <v>232</v>
      </c>
      <c r="W5" s="248"/>
      <c r="X5" s="248"/>
      <c r="Y5" s="249"/>
      <c r="Z5" s="238" t="s">
        <v>256</v>
      </c>
      <c r="AA5" s="239"/>
      <c r="AB5" s="239"/>
      <c r="AC5" s="240"/>
      <c r="AD5" s="223"/>
    </row>
    <row r="6" spans="1:38" ht="17" customHeight="1" x14ac:dyDescent="0.3">
      <c r="G6" s="67"/>
      <c r="H6" s="55"/>
      <c r="I6" s="67"/>
      <c r="J6" s="55"/>
      <c r="K6" s="55"/>
      <c r="L6" s="62"/>
      <c r="M6" s="55"/>
      <c r="N6" s="55"/>
      <c r="O6" s="55"/>
      <c r="P6" s="55"/>
      <c r="Q6" s="55"/>
      <c r="R6" s="58"/>
      <c r="S6" s="6"/>
      <c r="T6" s="58"/>
    </row>
    <row r="7" spans="1:38" ht="45" customHeight="1" x14ac:dyDescent="0.35">
      <c r="E7" s="90" t="s">
        <v>49</v>
      </c>
      <c r="F7" s="68" t="s">
        <v>50</v>
      </c>
      <c r="G7" s="68" t="s">
        <v>51</v>
      </c>
      <c r="H7" s="61" t="s">
        <v>52</v>
      </c>
      <c r="I7" s="68" t="s">
        <v>53</v>
      </c>
      <c r="J7" s="61" t="s">
        <v>54</v>
      </c>
      <c r="K7" s="61" t="s">
        <v>55</v>
      </c>
      <c r="L7" s="69"/>
      <c r="M7" s="61" t="s">
        <v>56</v>
      </c>
      <c r="N7" s="61" t="s">
        <v>57</v>
      </c>
      <c r="O7" s="61" t="s">
        <v>58</v>
      </c>
      <c r="P7" s="61" t="s">
        <v>59</v>
      </c>
      <c r="Q7" s="61" t="s">
        <v>60</v>
      </c>
      <c r="R7" s="12"/>
      <c r="S7" s="61" t="s">
        <v>260</v>
      </c>
      <c r="T7" s="58"/>
      <c r="V7" s="155" t="s">
        <v>246</v>
      </c>
      <c r="W7" s="212" t="s">
        <v>247</v>
      </c>
      <c r="X7" s="212" t="s">
        <v>248</v>
      </c>
      <c r="Y7" s="212" t="s">
        <v>249</v>
      </c>
      <c r="Z7" s="155" t="s">
        <v>251</v>
      </c>
      <c r="AA7" s="212" t="s">
        <v>247</v>
      </c>
      <c r="AB7" s="212" t="s">
        <v>248</v>
      </c>
      <c r="AC7" s="212" t="s">
        <v>249</v>
      </c>
      <c r="AD7" s="212"/>
      <c r="AK7" s="49"/>
    </row>
    <row r="8" spans="1:38" ht="45" customHeight="1" x14ac:dyDescent="0.35">
      <c r="E8" s="29"/>
      <c r="F8" s="262" t="s">
        <v>62</v>
      </c>
      <c r="G8" s="262"/>
      <c r="H8" s="262"/>
      <c r="I8" s="262"/>
      <c r="J8" s="29">
        <f>SUM(J9:J23)</f>
        <v>13</v>
      </c>
      <c r="K8" s="29"/>
      <c r="L8" s="69"/>
      <c r="M8" s="29"/>
      <c r="N8" s="29"/>
      <c r="O8" s="29"/>
      <c r="P8" s="29"/>
      <c r="Q8" s="29"/>
      <c r="R8" s="12"/>
      <c r="S8" s="29"/>
      <c r="T8" s="58"/>
      <c r="V8" s="155"/>
      <c r="W8" s="212"/>
      <c r="X8" s="213" t="s">
        <v>229</v>
      </c>
      <c r="Y8" s="213" t="s">
        <v>250</v>
      </c>
      <c r="Z8" s="197"/>
      <c r="AA8" s="212"/>
      <c r="AB8" s="213" t="s">
        <v>229</v>
      </c>
      <c r="AC8" s="213" t="s">
        <v>250</v>
      </c>
      <c r="AD8" s="213"/>
      <c r="AK8" s="49"/>
    </row>
    <row r="9" spans="1:38" ht="45" customHeight="1" x14ac:dyDescent="0.35">
      <c r="E9" s="135"/>
      <c r="F9" s="136" t="s">
        <v>63</v>
      </c>
      <c r="G9" s="137" t="s">
        <v>64</v>
      </c>
      <c r="H9" s="138">
        <v>1</v>
      </c>
      <c r="I9" s="137" t="s">
        <v>65</v>
      </c>
      <c r="J9" s="139">
        <v>1</v>
      </c>
      <c r="K9" s="33"/>
      <c r="L9" s="70"/>
      <c r="M9" s="71" t="str">
        <f>IF(OR(Q9=$AK$9,Q9=$AK$10),K9,"")</f>
        <v/>
      </c>
      <c r="N9" s="71" t="str">
        <f>IF(Q9=$AK$11,K9,"")</f>
        <v/>
      </c>
      <c r="O9" s="71"/>
      <c r="P9" s="71"/>
      <c r="Q9" s="161"/>
      <c r="R9" s="125"/>
      <c r="S9" s="194"/>
      <c r="T9" s="58"/>
      <c r="V9" s="164"/>
      <c r="W9" s="214"/>
      <c r="X9" s="214"/>
      <c r="Y9" s="214"/>
      <c r="Z9" s="164"/>
      <c r="AA9" s="214"/>
      <c r="AB9" s="214"/>
      <c r="AC9" s="214"/>
      <c r="AD9" s="218"/>
      <c r="AK9" s="49" t="s">
        <v>242</v>
      </c>
      <c r="AL9" s="59" t="s">
        <v>61</v>
      </c>
    </row>
    <row r="10" spans="1:38" ht="45" customHeight="1" x14ac:dyDescent="0.35">
      <c r="E10" s="135"/>
      <c r="F10" s="263" t="s">
        <v>66</v>
      </c>
      <c r="G10" s="265" t="s">
        <v>67</v>
      </c>
      <c r="H10" s="141">
        <v>2.1</v>
      </c>
      <c r="I10" s="140" t="s">
        <v>233</v>
      </c>
      <c r="J10" s="142">
        <v>2</v>
      </c>
      <c r="K10" s="34"/>
      <c r="L10" s="70"/>
      <c r="M10" s="71" t="str">
        <f t="shared" ref="M10:M23" si="0">IF(OR(Q10=$AK$9,Q10=$AK$10),K10,"")</f>
        <v/>
      </c>
      <c r="N10" s="71" t="str">
        <f t="shared" ref="N10:N23" si="1">IF(Q10=$AK$11,K10,"")</f>
        <v/>
      </c>
      <c r="O10" s="71"/>
      <c r="P10" s="71"/>
      <c r="Q10" s="161"/>
      <c r="R10" s="125"/>
      <c r="S10" s="195"/>
      <c r="T10" s="58"/>
      <c r="V10" s="164"/>
      <c r="W10" s="214"/>
      <c r="X10" s="214"/>
      <c r="Y10" s="214"/>
      <c r="Z10" s="164"/>
      <c r="AA10" s="214"/>
      <c r="AB10" s="214"/>
      <c r="AC10" s="214"/>
      <c r="AD10" s="218"/>
      <c r="AK10" s="49" t="s">
        <v>243</v>
      </c>
      <c r="AL10" s="59" t="s">
        <v>245</v>
      </c>
    </row>
    <row r="11" spans="1:38" ht="45" customHeight="1" x14ac:dyDescent="0.35">
      <c r="E11" s="135"/>
      <c r="F11" s="264"/>
      <c r="G11" s="266"/>
      <c r="H11" s="143">
        <v>2.2000000000000002</v>
      </c>
      <c r="I11" s="144" t="s">
        <v>69</v>
      </c>
      <c r="J11" s="145">
        <v>1</v>
      </c>
      <c r="K11" s="35"/>
      <c r="L11" s="70" t="str">
        <f>IF(AND(K11&gt;0,$K$10&lt;&gt;$AL$7),"!","")</f>
        <v/>
      </c>
      <c r="M11" s="71" t="str">
        <f t="shared" si="0"/>
        <v/>
      </c>
      <c r="N11" s="71" t="str">
        <f t="shared" si="1"/>
        <v/>
      </c>
      <c r="O11" s="71"/>
      <c r="P11" s="71"/>
      <c r="Q11" s="161"/>
      <c r="R11" s="125"/>
      <c r="S11" s="195"/>
      <c r="T11" s="58"/>
      <c r="V11" s="164"/>
      <c r="W11" s="214"/>
      <c r="X11" s="214"/>
      <c r="Y11" s="214"/>
      <c r="Z11" s="164"/>
      <c r="AA11" s="214"/>
      <c r="AB11" s="214"/>
      <c r="AC11" s="214"/>
      <c r="AD11" s="218"/>
      <c r="AK11" s="49" t="s">
        <v>244</v>
      </c>
    </row>
    <row r="12" spans="1:38" ht="45" customHeight="1" x14ac:dyDescent="0.3">
      <c r="E12" s="135"/>
      <c r="F12" s="264"/>
      <c r="G12" s="266"/>
      <c r="H12" s="143">
        <v>2.2999999999999998</v>
      </c>
      <c r="I12" s="144" t="s">
        <v>72</v>
      </c>
      <c r="J12" s="145">
        <v>1</v>
      </c>
      <c r="K12" s="35"/>
      <c r="L12" s="70" t="str">
        <f>IF(AND(K12&gt;0,$K$10&lt;&gt;$AL$7),"!","")</f>
        <v/>
      </c>
      <c r="M12" s="71" t="str">
        <f t="shared" si="0"/>
        <v/>
      </c>
      <c r="N12" s="71" t="str">
        <f t="shared" si="1"/>
        <v/>
      </c>
      <c r="O12" s="71"/>
      <c r="P12" s="71"/>
      <c r="Q12" s="161"/>
      <c r="R12" s="125"/>
      <c r="S12" s="195"/>
      <c r="T12" s="58"/>
      <c r="V12" s="164"/>
      <c r="W12" s="214"/>
      <c r="X12" s="214"/>
      <c r="Y12" s="214"/>
      <c r="Z12" s="164"/>
      <c r="AA12" s="214"/>
      <c r="AB12" s="214"/>
      <c r="AC12" s="214"/>
      <c r="AD12" s="218"/>
    </row>
    <row r="13" spans="1:38" ht="78" customHeight="1" x14ac:dyDescent="0.3">
      <c r="E13" s="135"/>
      <c r="F13" s="146" t="s">
        <v>74</v>
      </c>
      <c r="G13" s="147" t="s">
        <v>75</v>
      </c>
      <c r="H13" s="148">
        <v>3</v>
      </c>
      <c r="I13" s="137" t="s">
        <v>76</v>
      </c>
      <c r="J13" s="139">
        <v>1</v>
      </c>
      <c r="K13" s="35"/>
      <c r="L13" s="70" t="str">
        <f>IF(AND(K13&gt;0,$K$10&lt;&gt;$AL$7),"!","")</f>
        <v/>
      </c>
      <c r="M13" s="71" t="str">
        <f t="shared" si="0"/>
        <v/>
      </c>
      <c r="N13" s="71" t="str">
        <f t="shared" si="1"/>
        <v/>
      </c>
      <c r="O13" s="71"/>
      <c r="P13" s="71"/>
      <c r="Q13" s="161"/>
      <c r="R13" s="125"/>
      <c r="S13" s="195"/>
      <c r="T13" s="58"/>
      <c r="V13" s="164"/>
      <c r="W13" s="214"/>
      <c r="X13" s="214"/>
      <c r="Y13" s="214"/>
      <c r="Z13" s="164"/>
      <c r="AA13" s="214"/>
      <c r="AB13" s="214"/>
      <c r="AC13" s="214"/>
      <c r="AD13" s="218"/>
    </row>
    <row r="14" spans="1:38" ht="45" customHeight="1" x14ac:dyDescent="0.3">
      <c r="E14" s="135"/>
      <c r="F14" s="267" t="s">
        <v>78</v>
      </c>
      <c r="G14" s="270" t="s">
        <v>79</v>
      </c>
      <c r="H14" s="149">
        <v>4.0999999999999996</v>
      </c>
      <c r="I14" s="137" t="s">
        <v>80</v>
      </c>
      <c r="J14" s="139">
        <v>1</v>
      </c>
      <c r="K14" s="35"/>
      <c r="L14" s="70" t="str">
        <f>IF(AND(K14&gt;0,$K$10&lt;&gt;$AL$7),"!","")</f>
        <v/>
      </c>
      <c r="M14" s="71" t="str">
        <f t="shared" si="0"/>
        <v/>
      </c>
      <c r="N14" s="71" t="str">
        <f t="shared" si="1"/>
        <v/>
      </c>
      <c r="O14" s="71"/>
      <c r="P14" s="71"/>
      <c r="Q14" s="161"/>
      <c r="R14" s="125"/>
      <c r="S14" s="195"/>
      <c r="T14" s="58"/>
      <c r="V14" s="164"/>
      <c r="W14" s="214"/>
      <c r="X14" s="214"/>
      <c r="Y14" s="214"/>
      <c r="Z14" s="164"/>
      <c r="AA14" s="214"/>
      <c r="AB14" s="214"/>
      <c r="AC14" s="214"/>
      <c r="AD14" s="218"/>
    </row>
    <row r="15" spans="1:38" ht="45" customHeight="1" x14ac:dyDescent="0.3">
      <c r="E15" s="135"/>
      <c r="F15" s="268"/>
      <c r="G15" s="271"/>
      <c r="H15" s="149">
        <v>4.2</v>
      </c>
      <c r="I15" s="137" t="s">
        <v>81</v>
      </c>
      <c r="J15" s="139">
        <v>1</v>
      </c>
      <c r="K15" s="35"/>
      <c r="L15" s="70" t="str">
        <f>IF(AND(K15&gt;0,$K$10&lt;&gt;$AL$7),"!","")</f>
        <v/>
      </c>
      <c r="M15" s="71" t="str">
        <f t="shared" si="0"/>
        <v/>
      </c>
      <c r="N15" s="71" t="str">
        <f t="shared" si="1"/>
        <v/>
      </c>
      <c r="O15" s="71"/>
      <c r="P15" s="71"/>
      <c r="Q15" s="161"/>
      <c r="R15" s="125"/>
      <c r="S15" s="195"/>
      <c r="T15" s="58"/>
      <c r="V15" s="164"/>
      <c r="W15" s="214"/>
      <c r="X15" s="214"/>
      <c r="Y15" s="214"/>
      <c r="Z15" s="164"/>
      <c r="AA15" s="214"/>
      <c r="AB15" s="214"/>
      <c r="AC15" s="214"/>
      <c r="AD15" s="218"/>
    </row>
    <row r="16" spans="1:38" ht="45" customHeight="1" x14ac:dyDescent="0.3">
      <c r="E16" s="135"/>
      <c r="F16" s="269"/>
      <c r="G16" s="272"/>
      <c r="H16" s="149">
        <v>4.3</v>
      </c>
      <c r="I16" s="137" t="s">
        <v>82</v>
      </c>
      <c r="J16" s="139">
        <v>1</v>
      </c>
      <c r="K16" s="35"/>
      <c r="L16" s="70" t="str">
        <f>IF(AND(K16&gt;0,$K$10&lt;&gt;$AL$7),"!","")</f>
        <v/>
      </c>
      <c r="M16" s="71" t="str">
        <f t="shared" si="0"/>
        <v/>
      </c>
      <c r="N16" s="71" t="str">
        <f>IF(Q16=$AK$11,K16,"")</f>
        <v/>
      </c>
      <c r="O16" s="71"/>
      <c r="P16" s="71"/>
      <c r="Q16" s="161"/>
      <c r="R16" s="125"/>
      <c r="S16" s="195"/>
      <c r="T16" s="58"/>
      <c r="V16" s="164"/>
      <c r="W16" s="214"/>
      <c r="X16" s="214"/>
      <c r="Y16" s="214"/>
      <c r="Z16" s="164"/>
      <c r="AA16" s="214"/>
      <c r="AB16" s="214"/>
      <c r="AC16" s="214"/>
      <c r="AD16" s="218"/>
    </row>
    <row r="17" spans="1:30" ht="45" customHeight="1" x14ac:dyDescent="0.3">
      <c r="E17" s="135"/>
      <c r="F17" s="264" t="s">
        <v>83</v>
      </c>
      <c r="G17" s="266" t="s">
        <v>84</v>
      </c>
      <c r="H17" s="149">
        <v>5.0999999999999996</v>
      </c>
      <c r="I17" s="137" t="s">
        <v>85</v>
      </c>
      <c r="J17" s="150" t="s">
        <v>68</v>
      </c>
      <c r="K17" s="34"/>
      <c r="L17" s="70"/>
      <c r="M17" s="71" t="str">
        <f t="shared" si="0"/>
        <v/>
      </c>
      <c r="N17" s="71" t="str">
        <f t="shared" si="1"/>
        <v/>
      </c>
      <c r="O17" s="71"/>
      <c r="P17" s="71"/>
      <c r="Q17" s="161"/>
      <c r="R17" s="125"/>
      <c r="S17" s="195"/>
      <c r="T17" s="58"/>
      <c r="V17" s="164"/>
      <c r="W17" s="214"/>
      <c r="X17" s="214"/>
      <c r="Y17" s="214"/>
      <c r="Z17" s="164"/>
      <c r="AA17" s="214"/>
      <c r="AB17" s="214"/>
      <c r="AC17" s="214"/>
      <c r="AD17" s="218"/>
    </row>
    <row r="18" spans="1:30" ht="45" customHeight="1" x14ac:dyDescent="0.3">
      <c r="E18" s="135"/>
      <c r="F18" s="264"/>
      <c r="G18" s="266"/>
      <c r="H18" s="149">
        <v>5.2</v>
      </c>
      <c r="I18" s="137" t="s">
        <v>86</v>
      </c>
      <c r="J18" s="139">
        <v>1</v>
      </c>
      <c r="K18" s="35"/>
      <c r="L18" s="70" t="str">
        <f>IF(AND(K18&gt;0,$K$17&lt;&gt;$AL$7),"!","")</f>
        <v/>
      </c>
      <c r="M18" s="71" t="str">
        <f t="shared" si="0"/>
        <v/>
      </c>
      <c r="N18" s="71" t="str">
        <f t="shared" si="1"/>
        <v/>
      </c>
      <c r="O18" s="71"/>
      <c r="P18" s="71"/>
      <c r="Q18" s="161"/>
      <c r="R18" s="125"/>
      <c r="S18" s="195"/>
      <c r="T18" s="58"/>
      <c r="V18" s="164"/>
      <c r="W18" s="214"/>
      <c r="X18" s="214"/>
      <c r="Y18" s="214"/>
      <c r="Z18" s="164"/>
      <c r="AA18" s="214"/>
      <c r="AB18" s="214"/>
      <c r="AC18" s="214"/>
      <c r="AD18" s="218"/>
    </row>
    <row r="19" spans="1:30" ht="45" customHeight="1" x14ac:dyDescent="0.3">
      <c r="E19" s="135"/>
      <c r="F19" s="267" t="s">
        <v>87</v>
      </c>
      <c r="G19" s="270" t="s">
        <v>88</v>
      </c>
      <c r="H19" s="149">
        <v>6.1</v>
      </c>
      <c r="I19" s="137" t="s">
        <v>89</v>
      </c>
      <c r="J19" s="150" t="s">
        <v>68</v>
      </c>
      <c r="K19" s="34"/>
      <c r="L19" s="70"/>
      <c r="M19" s="71" t="str">
        <f t="shared" si="0"/>
        <v/>
      </c>
      <c r="N19" s="71" t="str">
        <f t="shared" si="1"/>
        <v/>
      </c>
      <c r="O19" s="71"/>
      <c r="P19" s="71"/>
      <c r="Q19" s="161"/>
      <c r="R19" s="125"/>
      <c r="S19" s="195"/>
      <c r="T19" s="58"/>
      <c r="V19" s="164"/>
      <c r="W19" s="214"/>
      <c r="X19" s="214"/>
      <c r="Y19" s="214"/>
      <c r="Z19" s="164"/>
      <c r="AA19" s="214"/>
      <c r="AB19" s="214"/>
      <c r="AC19" s="214"/>
      <c r="AD19" s="218"/>
    </row>
    <row r="20" spans="1:30" ht="45" customHeight="1" x14ac:dyDescent="0.3">
      <c r="E20" s="135"/>
      <c r="F20" s="268"/>
      <c r="G20" s="271"/>
      <c r="H20" s="149">
        <v>6.2</v>
      </c>
      <c r="I20" s="137" t="s">
        <v>90</v>
      </c>
      <c r="J20" s="151">
        <v>1</v>
      </c>
      <c r="K20" s="36"/>
      <c r="L20" s="70" t="str">
        <f>IF(AND(K20&gt;0,$K$19&lt;&gt;$AL$7),"!","")</f>
        <v/>
      </c>
      <c r="M20" s="71" t="str">
        <f t="shared" si="0"/>
        <v/>
      </c>
      <c r="N20" s="71" t="str">
        <f t="shared" si="1"/>
        <v/>
      </c>
      <c r="O20" s="71"/>
      <c r="P20" s="71"/>
      <c r="Q20" s="161"/>
      <c r="R20" s="125"/>
      <c r="S20" s="195"/>
      <c r="T20" s="58"/>
      <c r="V20" s="164"/>
      <c r="W20" s="214"/>
      <c r="X20" s="214"/>
      <c r="Y20" s="214"/>
      <c r="Z20" s="164"/>
      <c r="AA20" s="214"/>
      <c r="AB20" s="214"/>
      <c r="AC20" s="214"/>
      <c r="AD20" s="218"/>
    </row>
    <row r="21" spans="1:30" ht="45" customHeight="1" x14ac:dyDescent="0.3">
      <c r="E21" s="135"/>
      <c r="F21" s="263"/>
      <c r="G21" s="265"/>
      <c r="H21" s="149">
        <v>6.3</v>
      </c>
      <c r="I21" s="137" t="s">
        <v>91</v>
      </c>
      <c r="J21" s="151">
        <v>1</v>
      </c>
      <c r="K21" s="36"/>
      <c r="L21" s="70" t="str">
        <f>IF(AND(K21&gt;0,$K$19&lt;&gt;$AL$7),"!","")</f>
        <v/>
      </c>
      <c r="M21" s="71" t="str">
        <f t="shared" si="0"/>
        <v/>
      </c>
      <c r="N21" s="71" t="str">
        <f t="shared" si="1"/>
        <v/>
      </c>
      <c r="O21" s="71"/>
      <c r="P21" s="71"/>
      <c r="Q21" s="161"/>
      <c r="R21" s="125"/>
      <c r="S21" s="195"/>
      <c r="T21" s="58"/>
      <c r="V21" s="164"/>
      <c r="W21" s="214"/>
      <c r="X21" s="214"/>
      <c r="Y21" s="214"/>
      <c r="Z21" s="164"/>
      <c r="AA21" s="214"/>
      <c r="AB21" s="214"/>
      <c r="AC21" s="214"/>
      <c r="AD21" s="218"/>
    </row>
    <row r="22" spans="1:30" ht="45" customHeight="1" x14ac:dyDescent="0.3">
      <c r="E22" s="135"/>
      <c r="F22" s="273" t="s">
        <v>92</v>
      </c>
      <c r="G22" s="275" t="s">
        <v>95</v>
      </c>
      <c r="H22" s="152" t="s">
        <v>94</v>
      </c>
      <c r="I22" s="153" t="s">
        <v>95</v>
      </c>
      <c r="J22" s="154">
        <f>IF(G22=I22,1,0)</f>
        <v>1</v>
      </c>
      <c r="K22" s="36"/>
      <c r="L22" s="70"/>
      <c r="M22" s="71" t="str">
        <f t="shared" si="0"/>
        <v/>
      </c>
      <c r="N22" s="71" t="str">
        <f>IF(Q22=$AK$11,K22,"")</f>
        <v/>
      </c>
      <c r="O22" s="71"/>
      <c r="P22" s="71"/>
      <c r="Q22" s="161"/>
      <c r="R22" s="125"/>
      <c r="S22" s="195"/>
      <c r="T22" s="58"/>
      <c r="V22" s="164"/>
      <c r="W22" s="214"/>
      <c r="X22" s="214"/>
      <c r="Y22" s="214"/>
      <c r="Z22" s="164"/>
      <c r="AA22" s="214"/>
      <c r="AB22" s="214"/>
      <c r="AC22" s="214"/>
      <c r="AD22" s="218"/>
    </row>
    <row r="23" spans="1:30" ht="45" customHeight="1" x14ac:dyDescent="0.3">
      <c r="E23" s="135"/>
      <c r="F23" s="274"/>
      <c r="G23" s="276"/>
      <c r="H23" s="152" t="s">
        <v>96</v>
      </c>
      <c r="I23" s="153" t="s">
        <v>93</v>
      </c>
      <c r="J23" s="154">
        <f>IF(G22=I23,1,0)</f>
        <v>0</v>
      </c>
      <c r="K23" s="36"/>
      <c r="L23" s="70"/>
      <c r="M23" s="71" t="str">
        <f t="shared" si="0"/>
        <v/>
      </c>
      <c r="N23" s="71" t="str">
        <f t="shared" si="1"/>
        <v/>
      </c>
      <c r="O23" s="71"/>
      <c r="P23" s="71"/>
      <c r="Q23" s="161"/>
      <c r="R23" s="125"/>
      <c r="S23" s="196"/>
      <c r="T23" s="58"/>
      <c r="V23" s="164"/>
      <c r="W23" s="214"/>
      <c r="X23" s="214"/>
      <c r="Y23" s="214"/>
      <c r="Z23" s="164"/>
      <c r="AA23" s="214"/>
      <c r="AB23" s="214"/>
      <c r="AC23" s="214"/>
      <c r="AD23" s="218"/>
    </row>
    <row r="24" spans="1:30" ht="37.5" customHeight="1" x14ac:dyDescent="0.3">
      <c r="E24" s="72"/>
      <c r="F24" s="72" t="s">
        <v>23</v>
      </c>
      <c r="G24" s="72"/>
      <c r="H24" s="73"/>
      <c r="I24" s="72"/>
      <c r="J24" s="73">
        <f>SUM(J9:J23)</f>
        <v>13</v>
      </c>
      <c r="K24" s="37">
        <f>SUM(K9:K23)</f>
        <v>0</v>
      </c>
      <c r="L24" s="70"/>
      <c r="M24" s="74">
        <f>SUM(M9:M23)</f>
        <v>0</v>
      </c>
      <c r="N24" s="74">
        <f>SUM(N9:N23)</f>
        <v>0</v>
      </c>
      <c r="O24" s="26"/>
      <c r="P24" s="26"/>
      <c r="Q24" s="26"/>
      <c r="R24" s="57"/>
      <c r="S24" s="87"/>
      <c r="T24" s="58"/>
    </row>
    <row r="25" spans="1:30" ht="45" customHeight="1" x14ac:dyDescent="0.3">
      <c r="E25" s="59"/>
      <c r="F25" s="75"/>
      <c r="G25" s="77"/>
      <c r="H25" s="76"/>
      <c r="I25" s="77"/>
      <c r="J25" s="78"/>
      <c r="K25" s="38"/>
      <c r="L25" s="70"/>
      <c r="M25" s="79"/>
      <c r="R25" s="125"/>
      <c r="T25" s="58"/>
    </row>
    <row r="26" spans="1:30" ht="45" customHeight="1" x14ac:dyDescent="0.3">
      <c r="E26" s="29"/>
      <c r="F26" s="262" t="s">
        <v>97</v>
      </c>
      <c r="G26" s="262"/>
      <c r="H26" s="262"/>
      <c r="I26" s="262"/>
      <c r="J26" s="29">
        <f>23-SUM(C27:C47)</f>
        <v>23</v>
      </c>
      <c r="K26" s="39"/>
      <c r="L26" s="70"/>
      <c r="M26" s="29"/>
      <c r="N26" s="29"/>
      <c r="O26" s="29"/>
      <c r="P26" s="29"/>
      <c r="Q26" s="29"/>
      <c r="R26" s="128"/>
      <c r="S26" s="107"/>
      <c r="T26" s="80"/>
      <c r="V26" s="216"/>
      <c r="W26" s="216"/>
      <c r="X26" s="216"/>
      <c r="Y26" s="216"/>
      <c r="Z26" s="216"/>
      <c r="AA26" s="216"/>
      <c r="AB26" s="216"/>
      <c r="AC26" s="216"/>
      <c r="AD26" s="216"/>
    </row>
    <row r="27" spans="1:30" ht="45" customHeight="1" x14ac:dyDescent="0.3">
      <c r="A27" s="119"/>
      <c r="B27" s="51">
        <v>1</v>
      </c>
      <c r="C27" s="51">
        <f t="shared" ref="C27:C32" si="2">IF(D27=TRUE,B27,0)</f>
        <v>0</v>
      </c>
      <c r="D27" s="203" t="b">
        <v>0</v>
      </c>
      <c r="E27" s="135"/>
      <c r="F27" s="264" t="s">
        <v>98</v>
      </c>
      <c r="G27" s="266" t="s">
        <v>99</v>
      </c>
      <c r="H27" s="145">
        <v>8.1</v>
      </c>
      <c r="I27" s="165" t="s">
        <v>100</v>
      </c>
      <c r="J27" s="145">
        <f>IF(OR(D27=FALSE,Q27=$AK$11),B27,0)</f>
        <v>1</v>
      </c>
      <c r="K27" s="40"/>
      <c r="L27" s="70"/>
      <c r="M27" s="71" t="str">
        <f t="shared" ref="M27:M47" si="3">IF(OR(Q27=$AK$9,Q27=$AK$10),K27,"")</f>
        <v/>
      </c>
      <c r="N27" s="71" t="str">
        <f>IF(Q27=$AK$11,K27,"")</f>
        <v/>
      </c>
      <c r="O27" s="71"/>
      <c r="P27" s="71"/>
      <c r="Q27" s="161"/>
      <c r="R27" s="125"/>
      <c r="S27" s="194"/>
      <c r="T27" s="58"/>
      <c r="V27" s="164"/>
      <c r="W27" s="214"/>
      <c r="X27" s="214"/>
      <c r="Y27" s="214"/>
      <c r="Z27" s="164"/>
      <c r="AA27" s="214"/>
      <c r="AB27" s="214"/>
      <c r="AC27" s="214"/>
      <c r="AD27" s="218"/>
    </row>
    <row r="28" spans="1:30" ht="45" customHeight="1" x14ac:dyDescent="0.3">
      <c r="A28" s="119"/>
      <c r="B28" s="51">
        <v>2</v>
      </c>
      <c r="C28" s="51">
        <f t="shared" si="2"/>
        <v>0</v>
      </c>
      <c r="D28" s="203" t="b">
        <v>0</v>
      </c>
      <c r="E28" s="135"/>
      <c r="F28" s="264"/>
      <c r="G28" s="266"/>
      <c r="H28" s="149">
        <v>8.1999999999999993</v>
      </c>
      <c r="I28" s="166" t="s">
        <v>101</v>
      </c>
      <c r="J28" s="145">
        <f>IF(OR(D28=FALSE,Q28=$AK$11),B28,0)</f>
        <v>2</v>
      </c>
      <c r="K28" s="40"/>
      <c r="L28" s="70"/>
      <c r="M28" s="71" t="str">
        <f t="shared" si="3"/>
        <v/>
      </c>
      <c r="N28" s="71" t="str">
        <f t="shared" ref="N28:N47" si="4">IF(Q28=$AK$11,K28,"")</f>
        <v/>
      </c>
      <c r="O28" s="71"/>
      <c r="P28" s="71"/>
      <c r="Q28" s="161"/>
      <c r="R28" s="125"/>
      <c r="S28" s="195"/>
      <c r="T28" s="58"/>
      <c r="V28" s="164"/>
      <c r="W28" s="214"/>
      <c r="X28" s="214"/>
      <c r="Y28" s="214"/>
      <c r="Z28" s="164"/>
      <c r="AA28" s="214"/>
      <c r="AB28" s="214"/>
      <c r="AC28" s="214"/>
      <c r="AD28" s="218"/>
    </row>
    <row r="29" spans="1:30" ht="45" customHeight="1" x14ac:dyDescent="0.3">
      <c r="A29" s="119"/>
      <c r="B29" s="204">
        <v>1</v>
      </c>
      <c r="C29" s="51">
        <f t="shared" si="2"/>
        <v>0</v>
      </c>
      <c r="D29" s="203" t="b">
        <v>0</v>
      </c>
      <c r="E29" s="135"/>
      <c r="F29" s="264"/>
      <c r="G29" s="266"/>
      <c r="H29" s="149">
        <v>8.3000000000000007</v>
      </c>
      <c r="I29" s="166" t="s">
        <v>102</v>
      </c>
      <c r="J29" s="145">
        <f>IF(OR(D29=FALSE,Q29=$AK$11),B29,0)</f>
        <v>1</v>
      </c>
      <c r="K29" s="40"/>
      <c r="L29" s="70"/>
      <c r="M29" s="71" t="str">
        <f t="shared" si="3"/>
        <v/>
      </c>
      <c r="N29" s="71" t="str">
        <f t="shared" si="4"/>
        <v/>
      </c>
      <c r="O29" s="71"/>
      <c r="P29" s="71"/>
      <c r="Q29" s="161"/>
      <c r="R29" s="125"/>
      <c r="S29" s="195"/>
      <c r="T29" s="58"/>
      <c r="V29" s="164"/>
      <c r="W29" s="214"/>
      <c r="X29" s="214"/>
      <c r="Y29" s="214"/>
      <c r="Z29" s="164"/>
      <c r="AA29" s="214"/>
      <c r="AB29" s="214"/>
      <c r="AC29" s="214"/>
      <c r="AD29" s="218"/>
    </row>
    <row r="30" spans="1:30" ht="45" customHeight="1" x14ac:dyDescent="0.3">
      <c r="A30" s="119"/>
      <c r="B30" s="204">
        <v>1</v>
      </c>
      <c r="C30" s="51">
        <f t="shared" si="2"/>
        <v>0</v>
      </c>
      <c r="D30" s="203" t="b">
        <v>0</v>
      </c>
      <c r="E30" s="135"/>
      <c r="F30" s="264" t="s">
        <v>103</v>
      </c>
      <c r="G30" s="266" t="s">
        <v>104</v>
      </c>
      <c r="H30" s="149">
        <v>9.1</v>
      </c>
      <c r="I30" s="166" t="s">
        <v>105</v>
      </c>
      <c r="J30" s="145">
        <f>IF(OR(D30=FALSE,Q30=$AK$11),B30,0)</f>
        <v>1</v>
      </c>
      <c r="K30" s="40"/>
      <c r="L30" s="70"/>
      <c r="M30" s="71" t="str">
        <f t="shared" si="3"/>
        <v/>
      </c>
      <c r="N30" s="71" t="str">
        <f t="shared" si="4"/>
        <v/>
      </c>
      <c r="O30" s="71"/>
      <c r="P30" s="71"/>
      <c r="Q30" s="161"/>
      <c r="R30" s="125"/>
      <c r="S30" s="195"/>
      <c r="T30" s="58"/>
      <c r="V30" s="164"/>
      <c r="W30" s="214"/>
      <c r="X30" s="214"/>
      <c r="Y30" s="214"/>
      <c r="Z30" s="164"/>
      <c r="AA30" s="214"/>
      <c r="AB30" s="214"/>
      <c r="AC30" s="214"/>
      <c r="AD30" s="218"/>
    </row>
    <row r="31" spans="1:30" ht="45" customHeight="1" x14ac:dyDescent="0.3">
      <c r="A31" s="119"/>
      <c r="B31" s="204">
        <v>1</v>
      </c>
      <c r="C31" s="51">
        <f t="shared" si="2"/>
        <v>0</v>
      </c>
      <c r="D31" s="203" t="b">
        <v>0</v>
      </c>
      <c r="E31" s="135"/>
      <c r="F31" s="264"/>
      <c r="G31" s="266"/>
      <c r="H31" s="149">
        <v>9.1999999999999993</v>
      </c>
      <c r="I31" s="166" t="s">
        <v>106</v>
      </c>
      <c r="J31" s="145">
        <f>IF(OR(D31=FALSE,Q31=$AK$11),B31,0)</f>
        <v>1</v>
      </c>
      <c r="K31" s="40"/>
      <c r="L31" s="70"/>
      <c r="M31" s="71" t="str">
        <f t="shared" si="3"/>
        <v/>
      </c>
      <c r="N31" s="71" t="str">
        <f t="shared" si="4"/>
        <v/>
      </c>
      <c r="O31" s="71"/>
      <c r="P31" s="71"/>
      <c r="Q31" s="161"/>
      <c r="R31" s="125"/>
      <c r="S31" s="195"/>
      <c r="T31" s="58"/>
      <c r="V31" s="164"/>
      <c r="W31" s="214"/>
      <c r="X31" s="214"/>
      <c r="Y31" s="214"/>
      <c r="Z31" s="164"/>
      <c r="AA31" s="214"/>
      <c r="AB31" s="214"/>
      <c r="AC31" s="214"/>
      <c r="AD31" s="218"/>
    </row>
    <row r="32" spans="1:30" ht="45" customHeight="1" x14ac:dyDescent="0.3">
      <c r="A32" s="119"/>
      <c r="B32" s="204">
        <v>1</v>
      </c>
      <c r="C32" s="51">
        <f t="shared" si="2"/>
        <v>0</v>
      </c>
      <c r="D32" s="203" t="b">
        <v>0</v>
      </c>
      <c r="E32" s="135"/>
      <c r="F32" s="264"/>
      <c r="G32" s="266"/>
      <c r="H32" s="149">
        <v>9.3000000000000007</v>
      </c>
      <c r="I32" s="166" t="s">
        <v>107</v>
      </c>
      <c r="J32" s="145">
        <f>IF(OR(D32=FALSE,Q32=$AK$11),B32,0)</f>
        <v>1</v>
      </c>
      <c r="K32" s="40"/>
      <c r="L32" s="70"/>
      <c r="M32" s="71" t="str">
        <f t="shared" si="3"/>
        <v/>
      </c>
      <c r="N32" s="71" t="str">
        <f t="shared" si="4"/>
        <v/>
      </c>
      <c r="O32" s="71"/>
      <c r="P32" s="71"/>
      <c r="Q32" s="161"/>
      <c r="R32" s="125"/>
      <c r="S32" s="195"/>
      <c r="T32" s="58"/>
      <c r="V32" s="164"/>
      <c r="W32" s="214"/>
      <c r="X32" s="214"/>
      <c r="Y32" s="214"/>
      <c r="Z32" s="164"/>
      <c r="AA32" s="214"/>
      <c r="AB32" s="214"/>
      <c r="AC32" s="214"/>
      <c r="AD32" s="218"/>
    </row>
    <row r="33" spans="1:30" ht="45" customHeight="1" x14ac:dyDescent="0.3">
      <c r="B33" s="51"/>
      <c r="C33" s="51"/>
      <c r="E33" s="135"/>
      <c r="F33" s="264" t="s">
        <v>108</v>
      </c>
      <c r="G33" s="266" t="s">
        <v>109</v>
      </c>
      <c r="H33" s="149">
        <v>10.1</v>
      </c>
      <c r="I33" s="166" t="s">
        <v>110</v>
      </c>
      <c r="J33" s="150" t="s">
        <v>68</v>
      </c>
      <c r="K33" s="34"/>
      <c r="L33" s="70"/>
      <c r="M33" s="71" t="str">
        <f t="shared" si="3"/>
        <v/>
      </c>
      <c r="N33" s="71" t="str">
        <f t="shared" si="4"/>
        <v/>
      </c>
      <c r="O33" s="71"/>
      <c r="P33" s="71"/>
      <c r="Q33" s="161"/>
      <c r="R33" s="125"/>
      <c r="S33" s="195"/>
      <c r="T33" s="58"/>
      <c r="V33" s="164"/>
      <c r="W33" s="214"/>
      <c r="X33" s="214"/>
      <c r="Y33" s="214"/>
      <c r="Z33" s="164"/>
      <c r="AA33" s="214"/>
      <c r="AB33" s="214"/>
      <c r="AC33" s="214"/>
      <c r="AD33" s="218"/>
    </row>
    <row r="34" spans="1:30" ht="45" customHeight="1" x14ac:dyDescent="0.3">
      <c r="A34" s="119"/>
      <c r="B34" s="51">
        <v>1</v>
      </c>
      <c r="C34" s="51">
        <f>IF(D34=TRUE,B34,0)</f>
        <v>0</v>
      </c>
      <c r="D34" s="203" t="b">
        <v>0</v>
      </c>
      <c r="E34" s="135"/>
      <c r="F34" s="264"/>
      <c r="G34" s="266"/>
      <c r="H34" s="149">
        <v>10.199999999999999</v>
      </c>
      <c r="I34" s="166" t="s">
        <v>111</v>
      </c>
      <c r="J34" s="139">
        <f>IF(OR(D34=FALSE,Q34=$AK$11),B34,0)</f>
        <v>1</v>
      </c>
      <c r="K34" s="40"/>
      <c r="L34" s="70" t="str">
        <f>IF(AND(K34&gt;0,$K$33&lt;&gt;$AL$7),"!","")</f>
        <v/>
      </c>
      <c r="M34" s="71" t="str">
        <f t="shared" si="3"/>
        <v/>
      </c>
      <c r="N34" s="71" t="str">
        <f t="shared" si="4"/>
        <v/>
      </c>
      <c r="O34" s="71"/>
      <c r="P34" s="71"/>
      <c r="Q34" s="161"/>
      <c r="R34" s="125"/>
      <c r="S34" s="195"/>
      <c r="T34" s="58"/>
      <c r="V34" s="164"/>
      <c r="W34" s="214"/>
      <c r="X34" s="214"/>
      <c r="Y34" s="214"/>
      <c r="Z34" s="164"/>
      <c r="AA34" s="214"/>
      <c r="AB34" s="214"/>
      <c r="AC34" s="214"/>
      <c r="AD34" s="218"/>
    </row>
    <row r="35" spans="1:30" ht="45" customHeight="1" x14ac:dyDescent="0.3">
      <c r="A35" s="119"/>
      <c r="B35" s="51">
        <v>1</v>
      </c>
      <c r="C35" s="51">
        <f>IF(D35=TRUE,B35,0)</f>
        <v>0</v>
      </c>
      <c r="D35" s="203" t="b">
        <v>0</v>
      </c>
      <c r="E35" s="135"/>
      <c r="F35" s="264"/>
      <c r="G35" s="266"/>
      <c r="H35" s="149">
        <v>10.3</v>
      </c>
      <c r="I35" s="166" t="s">
        <v>112</v>
      </c>
      <c r="J35" s="139">
        <f>IF(OR(D35=FALSE,Q35=$AK$11),B35,0)</f>
        <v>1</v>
      </c>
      <c r="K35" s="40"/>
      <c r="L35" s="70" t="str">
        <f>IF(AND(K35&gt;0,$K$33&lt;&gt;$AL$7),"!","")</f>
        <v/>
      </c>
      <c r="M35" s="71" t="str">
        <f t="shared" si="3"/>
        <v/>
      </c>
      <c r="N35" s="71" t="str">
        <f t="shared" si="4"/>
        <v/>
      </c>
      <c r="O35" s="71"/>
      <c r="P35" s="71"/>
      <c r="Q35" s="161"/>
      <c r="R35" s="125"/>
      <c r="S35" s="195"/>
      <c r="T35" s="58"/>
      <c r="V35" s="164"/>
      <c r="W35" s="214"/>
      <c r="X35" s="214"/>
      <c r="Y35" s="214"/>
      <c r="Z35" s="164"/>
      <c r="AA35" s="214"/>
      <c r="AB35" s="214"/>
      <c r="AC35" s="214"/>
      <c r="AD35" s="218"/>
    </row>
    <row r="36" spans="1:30" ht="45" customHeight="1" x14ac:dyDescent="0.3">
      <c r="A36" s="119"/>
      <c r="B36" s="51">
        <v>1</v>
      </c>
      <c r="C36" s="51">
        <f>IF(D36=TRUE,B36,0)</f>
        <v>0</v>
      </c>
      <c r="D36" s="203" t="b">
        <v>0</v>
      </c>
      <c r="E36" s="135"/>
      <c r="F36" s="264"/>
      <c r="G36" s="266"/>
      <c r="H36" s="149">
        <v>10.4</v>
      </c>
      <c r="I36" s="166" t="s">
        <v>113</v>
      </c>
      <c r="J36" s="139">
        <f>IF(OR(D36=FALSE,Q36=$AK$11),B36,0)</f>
        <v>1</v>
      </c>
      <c r="K36" s="40"/>
      <c r="L36" s="70" t="str">
        <f>IF(AND(K36&gt;0,$K$33&lt;&gt;$AL$7),"!","")</f>
        <v/>
      </c>
      <c r="M36" s="71" t="str">
        <f t="shared" si="3"/>
        <v/>
      </c>
      <c r="N36" s="71" t="str">
        <f t="shared" si="4"/>
        <v/>
      </c>
      <c r="O36" s="71"/>
      <c r="P36" s="71"/>
      <c r="Q36" s="161"/>
      <c r="R36" s="125"/>
      <c r="S36" s="195"/>
      <c r="T36" s="58"/>
      <c r="V36" s="164"/>
      <c r="W36" s="214"/>
      <c r="X36" s="214"/>
      <c r="Y36" s="214"/>
      <c r="Z36" s="164"/>
      <c r="AA36" s="214"/>
      <c r="AB36" s="214"/>
      <c r="AC36" s="214"/>
      <c r="AD36" s="218"/>
    </row>
    <row r="37" spans="1:30" ht="45" customHeight="1" x14ac:dyDescent="0.3">
      <c r="A37" s="119"/>
      <c r="B37" s="51"/>
      <c r="C37" s="51"/>
      <c r="E37" s="135"/>
      <c r="F37" s="264" t="s">
        <v>114</v>
      </c>
      <c r="G37" s="266" t="s">
        <v>115</v>
      </c>
      <c r="H37" s="149">
        <v>11.1</v>
      </c>
      <c r="I37" s="166" t="s">
        <v>116</v>
      </c>
      <c r="J37" s="150" t="s">
        <v>68</v>
      </c>
      <c r="K37" s="34"/>
      <c r="L37" s="70"/>
      <c r="M37" s="71" t="str">
        <f t="shared" si="3"/>
        <v/>
      </c>
      <c r="N37" s="71" t="str">
        <f t="shared" si="4"/>
        <v/>
      </c>
      <c r="O37" s="71"/>
      <c r="P37" s="71"/>
      <c r="Q37" s="161"/>
      <c r="R37" s="125"/>
      <c r="S37" s="195"/>
      <c r="T37" s="58"/>
      <c r="V37" s="164"/>
      <c r="W37" s="214"/>
      <c r="X37" s="214"/>
      <c r="Y37" s="214"/>
      <c r="Z37" s="164"/>
      <c r="AA37" s="214"/>
      <c r="AB37" s="214"/>
      <c r="AC37" s="214"/>
      <c r="AD37" s="218"/>
    </row>
    <row r="38" spans="1:30" ht="45" customHeight="1" x14ac:dyDescent="0.3">
      <c r="A38" s="119"/>
      <c r="B38" s="51">
        <v>2</v>
      </c>
      <c r="C38" s="51">
        <f t="shared" ref="C38:C44" si="5">IF(D38=TRUE,B38,0)</f>
        <v>0</v>
      </c>
      <c r="D38" s="203" t="b">
        <v>0</v>
      </c>
      <c r="E38" s="135"/>
      <c r="F38" s="264"/>
      <c r="G38" s="266"/>
      <c r="H38" s="149">
        <v>11.2</v>
      </c>
      <c r="I38" s="166" t="s">
        <v>117</v>
      </c>
      <c r="J38" s="139">
        <f>IF(OR(D38=FALSE,Q38=$AK$11),B38,0)</f>
        <v>2</v>
      </c>
      <c r="K38" s="40"/>
      <c r="L38" s="70" t="str">
        <f>IF(AND(K38&gt;0,$K$37&lt;&gt;$AL$7),"!","")</f>
        <v/>
      </c>
      <c r="M38" s="71" t="str">
        <f t="shared" si="3"/>
        <v/>
      </c>
      <c r="N38" s="71" t="str">
        <f>IF(Q38=$AK$11,K38,"")</f>
        <v/>
      </c>
      <c r="O38" s="71"/>
      <c r="P38" s="71"/>
      <c r="Q38" s="161"/>
      <c r="R38" s="125"/>
      <c r="S38" s="195"/>
      <c r="T38" s="58"/>
      <c r="V38" s="164"/>
      <c r="W38" s="214"/>
      <c r="X38" s="214"/>
      <c r="Y38" s="214"/>
      <c r="Z38" s="164"/>
      <c r="AA38" s="214"/>
      <c r="AB38" s="214"/>
      <c r="AC38" s="214"/>
      <c r="AD38" s="218"/>
    </row>
    <row r="39" spans="1:30" ht="45" customHeight="1" x14ac:dyDescent="0.3">
      <c r="A39" s="119"/>
      <c r="B39" s="51">
        <v>1</v>
      </c>
      <c r="C39" s="51">
        <f t="shared" si="5"/>
        <v>0</v>
      </c>
      <c r="D39" s="203" t="b">
        <v>0</v>
      </c>
      <c r="E39" s="135"/>
      <c r="F39" s="264"/>
      <c r="G39" s="266"/>
      <c r="H39" s="149">
        <v>11.3</v>
      </c>
      <c r="I39" s="166" t="s">
        <v>118</v>
      </c>
      <c r="J39" s="139">
        <f>IF(OR(D39=FALSE,Q39=$AK$11),B39,0)</f>
        <v>1</v>
      </c>
      <c r="K39" s="40"/>
      <c r="L39" s="70" t="str">
        <f>IF(AND(K39&gt;0,$K$37&lt;&gt;$AL$7),"!","")</f>
        <v/>
      </c>
      <c r="M39" s="71" t="str">
        <f t="shared" si="3"/>
        <v/>
      </c>
      <c r="N39" s="71" t="str">
        <f t="shared" si="4"/>
        <v/>
      </c>
      <c r="O39" s="71"/>
      <c r="P39" s="71"/>
      <c r="Q39" s="161"/>
      <c r="R39" s="125"/>
      <c r="S39" s="195"/>
      <c r="T39" s="58"/>
      <c r="V39" s="164"/>
      <c r="W39" s="214"/>
      <c r="X39" s="214"/>
      <c r="Y39" s="214"/>
      <c r="Z39" s="164"/>
      <c r="AA39" s="214"/>
      <c r="AB39" s="214"/>
      <c r="AC39" s="214"/>
      <c r="AD39" s="218"/>
    </row>
    <row r="40" spans="1:30" ht="45" customHeight="1" x14ac:dyDescent="0.3">
      <c r="A40" s="119"/>
      <c r="B40" s="51">
        <v>2</v>
      </c>
      <c r="C40" s="51">
        <f t="shared" si="5"/>
        <v>0</v>
      </c>
      <c r="D40" s="203" t="b">
        <v>0</v>
      </c>
      <c r="E40" s="135"/>
      <c r="F40" s="267" t="s">
        <v>119</v>
      </c>
      <c r="G40" s="270" t="s">
        <v>120</v>
      </c>
      <c r="H40" s="149">
        <v>12.1</v>
      </c>
      <c r="I40" s="166" t="s">
        <v>121</v>
      </c>
      <c r="J40" s="139">
        <f>IF(OR(D40=FALSE,Q40=$AK$11),B40,0)</f>
        <v>2</v>
      </c>
      <c r="K40" s="40"/>
      <c r="L40" s="70"/>
      <c r="M40" s="71" t="str">
        <f t="shared" si="3"/>
        <v/>
      </c>
      <c r="N40" s="71" t="str">
        <f t="shared" si="4"/>
        <v/>
      </c>
      <c r="O40" s="71"/>
      <c r="P40" s="71"/>
      <c r="Q40" s="161"/>
      <c r="R40" s="125"/>
      <c r="S40" s="195"/>
      <c r="T40" s="58"/>
      <c r="V40" s="164"/>
      <c r="W40" s="214"/>
      <c r="X40" s="214"/>
      <c r="Y40" s="214"/>
      <c r="Z40" s="164"/>
      <c r="AA40" s="214"/>
      <c r="AB40" s="214"/>
      <c r="AC40" s="214"/>
      <c r="AD40" s="218"/>
    </row>
    <row r="41" spans="1:30" ht="45" customHeight="1" x14ac:dyDescent="0.3">
      <c r="A41" s="119"/>
      <c r="B41" s="51">
        <v>2</v>
      </c>
      <c r="C41" s="51">
        <f t="shared" si="5"/>
        <v>0</v>
      </c>
      <c r="D41" s="203" t="b">
        <v>0</v>
      </c>
      <c r="E41" s="135"/>
      <c r="F41" s="268"/>
      <c r="G41" s="271"/>
      <c r="H41" s="149">
        <v>12.2</v>
      </c>
      <c r="I41" s="166" t="s">
        <v>122</v>
      </c>
      <c r="J41" s="139">
        <f>IF(OR(D41=FALSE,Q41=$AK$11),B41,0)</f>
        <v>2</v>
      </c>
      <c r="K41" s="40"/>
      <c r="L41" s="70"/>
      <c r="M41" s="71" t="str">
        <f t="shared" si="3"/>
        <v/>
      </c>
      <c r="N41" s="71" t="str">
        <f t="shared" si="4"/>
        <v/>
      </c>
      <c r="O41" s="71"/>
      <c r="P41" s="71"/>
      <c r="Q41" s="161"/>
      <c r="R41" s="125"/>
      <c r="S41" s="195"/>
      <c r="T41" s="58"/>
      <c r="V41" s="164"/>
      <c r="W41" s="214"/>
      <c r="X41" s="214"/>
      <c r="Y41" s="214"/>
      <c r="Z41" s="164"/>
      <c r="AA41" s="214"/>
      <c r="AB41" s="214"/>
      <c r="AC41" s="214"/>
      <c r="AD41" s="218"/>
    </row>
    <row r="42" spans="1:30" ht="45" customHeight="1" x14ac:dyDescent="0.3">
      <c r="A42" s="119"/>
      <c r="B42" s="51">
        <v>2</v>
      </c>
      <c r="C42" s="51">
        <f t="shared" si="5"/>
        <v>0</v>
      </c>
      <c r="D42" s="203" t="b">
        <v>0</v>
      </c>
      <c r="E42" s="135"/>
      <c r="F42" s="269"/>
      <c r="G42" s="272"/>
      <c r="H42" s="149">
        <v>12.3</v>
      </c>
      <c r="I42" s="166" t="s">
        <v>123</v>
      </c>
      <c r="J42" s="139">
        <f>IF(OR(D42=FALSE,Q42=$AK$11),B42,0)</f>
        <v>2</v>
      </c>
      <c r="K42" s="40"/>
      <c r="L42" s="70"/>
      <c r="M42" s="71" t="str">
        <f t="shared" si="3"/>
        <v/>
      </c>
      <c r="N42" s="71" t="str">
        <f t="shared" si="4"/>
        <v/>
      </c>
      <c r="O42" s="71"/>
      <c r="P42" s="71"/>
      <c r="Q42" s="161"/>
      <c r="R42" s="125"/>
      <c r="S42" s="195"/>
      <c r="T42" s="58"/>
      <c r="V42" s="164"/>
      <c r="W42" s="214"/>
      <c r="X42" s="214"/>
      <c r="Y42" s="214"/>
      <c r="Z42" s="164"/>
      <c r="AA42" s="214"/>
      <c r="AB42" s="214"/>
      <c r="AC42" s="214"/>
      <c r="AD42" s="218"/>
    </row>
    <row r="43" spans="1:30" ht="45" customHeight="1" x14ac:dyDescent="0.3">
      <c r="B43" s="51">
        <v>1</v>
      </c>
      <c r="C43" s="51">
        <f t="shared" si="5"/>
        <v>0</v>
      </c>
      <c r="D43" s="53" t="b">
        <v>0</v>
      </c>
      <c r="E43" s="135"/>
      <c r="F43" s="264" t="s">
        <v>124</v>
      </c>
      <c r="G43" s="266" t="s">
        <v>125</v>
      </c>
      <c r="H43" s="149">
        <v>13.1</v>
      </c>
      <c r="I43" s="166" t="s">
        <v>124</v>
      </c>
      <c r="J43" s="139">
        <f>IF(OR(D43=FALSE,Q43=$AK$11),B43,0)</f>
        <v>1</v>
      </c>
      <c r="K43" s="40"/>
      <c r="L43" s="70"/>
      <c r="M43" s="71" t="str">
        <f t="shared" si="3"/>
        <v/>
      </c>
      <c r="N43" s="71" t="str">
        <f t="shared" si="4"/>
        <v/>
      </c>
      <c r="O43" s="71"/>
      <c r="P43" s="71"/>
      <c r="Q43" s="161"/>
      <c r="R43" s="125"/>
      <c r="S43" s="195"/>
      <c r="T43" s="58"/>
      <c r="V43" s="169"/>
      <c r="W43" s="215"/>
      <c r="X43" s="215"/>
      <c r="Y43" s="215"/>
      <c r="Z43" s="169"/>
      <c r="AA43" s="215"/>
      <c r="AB43" s="215"/>
      <c r="AC43" s="215"/>
      <c r="AD43" s="218"/>
    </row>
    <row r="44" spans="1:30" ht="45" customHeight="1" x14ac:dyDescent="0.3">
      <c r="A44" s="119"/>
      <c r="B44" s="51">
        <v>1</v>
      </c>
      <c r="C44" s="51">
        <f t="shared" si="5"/>
        <v>0</v>
      </c>
      <c r="D44" s="205" t="b">
        <v>0</v>
      </c>
      <c r="E44" s="135"/>
      <c r="F44" s="267"/>
      <c r="G44" s="270"/>
      <c r="H44" s="149">
        <v>13.2</v>
      </c>
      <c r="I44" s="166" t="s">
        <v>126</v>
      </c>
      <c r="J44" s="139">
        <f>IF(OR(D44=FALSE,Q44=$AK$11),B44,0)</f>
        <v>1</v>
      </c>
      <c r="K44" s="40"/>
      <c r="L44" s="70"/>
      <c r="M44" s="71" t="str">
        <f t="shared" si="3"/>
        <v/>
      </c>
      <c r="N44" s="71" t="str">
        <f>IF(Q44=$AK$11,K44,"")</f>
        <v/>
      </c>
      <c r="O44" s="71"/>
      <c r="P44" s="71"/>
      <c r="Q44" s="161"/>
      <c r="R44" s="125"/>
      <c r="S44" s="195"/>
      <c r="T44" s="58"/>
      <c r="V44" s="164"/>
      <c r="W44" s="214"/>
      <c r="X44" s="214"/>
      <c r="Y44" s="214"/>
      <c r="Z44" s="164"/>
      <c r="AA44" s="214"/>
      <c r="AB44" s="214"/>
      <c r="AC44" s="214"/>
      <c r="AD44" s="218"/>
    </row>
    <row r="45" spans="1:30" ht="45" customHeight="1" x14ac:dyDescent="0.3">
      <c r="E45" s="135"/>
      <c r="F45" s="267" t="s">
        <v>127</v>
      </c>
      <c r="G45" s="277" t="s">
        <v>128</v>
      </c>
      <c r="H45" s="152" t="s">
        <v>129</v>
      </c>
      <c r="I45" s="153" t="s">
        <v>130</v>
      </c>
      <c r="J45" s="154">
        <f>IF(G45=I45,1,0)</f>
        <v>0</v>
      </c>
      <c r="K45" s="41"/>
      <c r="L45" s="70"/>
      <c r="M45" s="71" t="str">
        <f t="shared" si="3"/>
        <v/>
      </c>
      <c r="N45" s="71" t="str">
        <f t="shared" si="4"/>
        <v/>
      </c>
      <c r="O45" s="71"/>
      <c r="P45" s="71"/>
      <c r="Q45" s="161"/>
      <c r="R45" s="125"/>
      <c r="S45" s="195"/>
      <c r="T45" s="58"/>
      <c r="V45" s="164"/>
      <c r="W45" s="214"/>
      <c r="X45" s="214"/>
      <c r="Y45" s="214"/>
      <c r="Z45" s="164"/>
      <c r="AA45" s="214"/>
      <c r="AB45" s="214"/>
      <c r="AC45" s="214"/>
      <c r="AD45" s="218"/>
    </row>
    <row r="46" spans="1:30" ht="45" customHeight="1" x14ac:dyDescent="0.3">
      <c r="E46" s="135"/>
      <c r="F46" s="269"/>
      <c r="G46" s="278"/>
      <c r="H46" s="152" t="s">
        <v>131</v>
      </c>
      <c r="I46" s="153" t="s">
        <v>128</v>
      </c>
      <c r="J46" s="154">
        <f>IF(G45=I46,1,0)</f>
        <v>1</v>
      </c>
      <c r="K46" s="40"/>
      <c r="L46" s="70"/>
      <c r="M46" s="71" t="str">
        <f t="shared" si="3"/>
        <v/>
      </c>
      <c r="N46" s="71" t="str">
        <f t="shared" si="4"/>
        <v/>
      </c>
      <c r="O46" s="71"/>
      <c r="P46" s="71"/>
      <c r="Q46" s="161"/>
      <c r="R46" s="125"/>
      <c r="S46" s="195"/>
      <c r="T46" s="58"/>
      <c r="V46" s="164"/>
      <c r="W46" s="214"/>
      <c r="X46" s="214"/>
      <c r="Y46" s="214"/>
      <c r="Z46" s="164"/>
      <c r="AA46" s="214"/>
      <c r="AB46" s="214"/>
      <c r="AC46" s="214"/>
      <c r="AD46" s="218"/>
    </row>
    <row r="47" spans="1:30" ht="45" customHeight="1" x14ac:dyDescent="0.3">
      <c r="E47" s="135"/>
      <c r="F47" s="136" t="s">
        <v>132</v>
      </c>
      <c r="G47" s="160" t="s">
        <v>133</v>
      </c>
      <c r="H47" s="167">
        <v>15</v>
      </c>
      <c r="I47" s="153" t="s">
        <v>134</v>
      </c>
      <c r="J47" s="168">
        <v>1</v>
      </c>
      <c r="K47" s="40"/>
      <c r="L47" s="70"/>
      <c r="M47" s="71" t="str">
        <f t="shared" si="3"/>
        <v/>
      </c>
      <c r="N47" s="71" t="str">
        <f t="shared" si="4"/>
        <v/>
      </c>
      <c r="O47" s="71"/>
      <c r="P47" s="71"/>
      <c r="Q47" s="161"/>
      <c r="R47" s="125"/>
      <c r="S47" s="195"/>
      <c r="T47" s="58"/>
      <c r="V47" s="164"/>
      <c r="W47" s="214"/>
      <c r="X47" s="214"/>
      <c r="Y47" s="214"/>
      <c r="Z47" s="164"/>
      <c r="AA47" s="214"/>
      <c r="AB47" s="214"/>
      <c r="AC47" s="214"/>
      <c r="AD47" s="218"/>
    </row>
    <row r="48" spans="1:30" ht="45" customHeight="1" x14ac:dyDescent="0.3">
      <c r="E48" s="72"/>
      <c r="F48" s="72" t="s">
        <v>23</v>
      </c>
      <c r="G48" s="72"/>
      <c r="H48" s="73"/>
      <c r="I48" s="72"/>
      <c r="J48" s="73">
        <f>SUM(J27:J47)</f>
        <v>23</v>
      </c>
      <c r="K48" s="37">
        <f>SUM(K27:K47)</f>
        <v>0</v>
      </c>
      <c r="L48" s="70"/>
      <c r="M48" s="74">
        <f t="shared" ref="M48:N48" si="6">SUM(M27:M47)</f>
        <v>0</v>
      </c>
      <c r="N48" s="74">
        <f t="shared" si="6"/>
        <v>0</v>
      </c>
      <c r="O48" s="26"/>
      <c r="P48" s="26"/>
      <c r="R48" s="125"/>
      <c r="S48" s="129"/>
      <c r="T48" s="58"/>
    </row>
    <row r="49" spans="1:32" ht="45" customHeight="1" x14ac:dyDescent="0.3">
      <c r="F49" s="6"/>
      <c r="G49" s="6"/>
      <c r="H49" s="55"/>
      <c r="I49" s="6"/>
      <c r="J49" s="55"/>
      <c r="K49" s="43"/>
      <c r="L49" s="81"/>
      <c r="M49" s="55"/>
      <c r="N49" s="55"/>
      <c r="O49" s="55"/>
      <c r="P49" s="55"/>
      <c r="Q49" s="55"/>
      <c r="R49" s="125"/>
      <c r="S49" s="129"/>
      <c r="T49" s="58"/>
    </row>
    <row r="50" spans="1:32" ht="45" customHeight="1" x14ac:dyDescent="0.3">
      <c r="E50" s="14"/>
      <c r="F50" s="262" t="s">
        <v>135</v>
      </c>
      <c r="G50" s="262"/>
      <c r="H50" s="262"/>
      <c r="I50" s="262"/>
      <c r="J50" s="14">
        <f>SUM(20)</f>
        <v>20</v>
      </c>
      <c r="K50" s="39"/>
      <c r="L50" s="82"/>
      <c r="M50" s="23"/>
      <c r="N50" s="23"/>
      <c r="O50" s="23"/>
      <c r="P50" s="23"/>
      <c r="Q50" s="23"/>
      <c r="R50" s="130"/>
      <c r="S50" s="23"/>
      <c r="T50" s="83"/>
      <c r="V50" s="156"/>
      <c r="W50" s="156"/>
      <c r="X50" s="156"/>
      <c r="Y50" s="156"/>
      <c r="Z50" s="156"/>
      <c r="AA50" s="156"/>
      <c r="AB50" s="156"/>
      <c r="AC50" s="156"/>
      <c r="AD50" s="156"/>
    </row>
    <row r="51" spans="1:32" ht="79" customHeight="1" x14ac:dyDescent="0.3">
      <c r="E51" s="135"/>
      <c r="F51" s="268" t="s">
        <v>136</v>
      </c>
      <c r="G51" s="198" t="s">
        <v>137</v>
      </c>
      <c r="H51" s="166">
        <v>16.100000000000001</v>
      </c>
      <c r="I51" s="166" t="s">
        <v>236</v>
      </c>
      <c r="J51" s="150" t="s">
        <v>138</v>
      </c>
      <c r="K51" s="34"/>
      <c r="L51" s="84"/>
      <c r="M51" s="71" t="str">
        <f>IF(OR(Q51=$AK$9,Q51=$AK$10),K51,"")</f>
        <v/>
      </c>
      <c r="N51" s="71" t="str">
        <f>IF(Q51=$AK$11,K51,"")</f>
        <v/>
      </c>
      <c r="O51" s="71"/>
      <c r="P51" s="71"/>
      <c r="Q51" s="161"/>
      <c r="R51" s="131"/>
      <c r="S51" s="194"/>
      <c r="T51" s="58"/>
      <c r="V51" s="164"/>
      <c r="W51" s="164"/>
      <c r="X51" s="164"/>
      <c r="Y51" s="164"/>
      <c r="Z51" s="164"/>
      <c r="AA51" s="214"/>
      <c r="AB51" s="214"/>
      <c r="AC51" s="214"/>
      <c r="AD51" s="218"/>
      <c r="AF51"/>
    </row>
    <row r="52" spans="1:32" ht="45" customHeight="1" x14ac:dyDescent="0.3">
      <c r="E52" s="135"/>
      <c r="F52" s="268"/>
      <c r="G52" s="284" t="s">
        <v>237</v>
      </c>
      <c r="H52" s="166" t="s">
        <v>234</v>
      </c>
      <c r="I52" s="199" t="s">
        <v>238</v>
      </c>
      <c r="J52" s="150">
        <v>14</v>
      </c>
      <c r="K52" s="200"/>
      <c r="L52" s="84"/>
      <c r="M52" s="71" t="str">
        <f t="shared" ref="M52:M53" si="7">IF(OR(Q52=$AK$9,Q52=$AK$10),K52,"")</f>
        <v/>
      </c>
      <c r="N52" s="71" t="str">
        <f t="shared" ref="N52:N53" si="8">IF(Q52=$AK$11,K52,"")</f>
        <v/>
      </c>
      <c r="O52" s="71"/>
      <c r="P52" s="71"/>
      <c r="Q52" s="161"/>
      <c r="R52" s="131"/>
      <c r="S52" s="195"/>
      <c r="T52" s="58"/>
      <c r="V52" s="164"/>
      <c r="W52" s="164"/>
      <c r="X52" s="164"/>
      <c r="Y52" s="164"/>
      <c r="Z52" s="164"/>
      <c r="AA52" s="214"/>
      <c r="AB52" s="214"/>
      <c r="AC52" s="214"/>
      <c r="AD52" s="218"/>
      <c r="AE52" s="59" t="s">
        <v>238</v>
      </c>
      <c r="AF52"/>
    </row>
    <row r="53" spans="1:32" ht="45" customHeight="1" x14ac:dyDescent="0.3">
      <c r="E53" s="135"/>
      <c r="F53" s="268"/>
      <c r="G53" s="284"/>
      <c r="H53" s="166" t="s">
        <v>235</v>
      </c>
      <c r="I53" s="199" t="s">
        <v>237</v>
      </c>
      <c r="J53" s="150">
        <v>20</v>
      </c>
      <c r="K53" s="200"/>
      <c r="L53" s="84"/>
      <c r="M53" s="71" t="str">
        <f t="shared" si="7"/>
        <v/>
      </c>
      <c r="N53" s="71" t="str">
        <f t="shared" si="8"/>
        <v/>
      </c>
      <c r="O53" s="71"/>
      <c r="P53" s="71"/>
      <c r="Q53" s="161"/>
      <c r="R53" s="131"/>
      <c r="S53" s="195"/>
      <c r="T53" s="58"/>
      <c r="V53" s="164"/>
      <c r="W53" s="164"/>
      <c r="X53" s="164"/>
      <c r="Y53" s="164"/>
      <c r="Z53" s="164"/>
      <c r="AA53" s="214"/>
      <c r="AB53" s="214"/>
      <c r="AC53" s="214"/>
      <c r="AD53" s="218"/>
      <c r="AE53" s="59" t="s">
        <v>237</v>
      </c>
      <c r="AF53"/>
    </row>
    <row r="54" spans="1:32" ht="45" customHeight="1" x14ac:dyDescent="0.3">
      <c r="E54" s="72"/>
      <c r="F54" s="72" t="s">
        <v>23</v>
      </c>
      <c r="G54" s="72"/>
      <c r="H54" s="73"/>
      <c r="I54" s="72"/>
      <c r="J54" s="193">
        <f>SUM(20)</f>
        <v>20</v>
      </c>
      <c r="K54" s="193">
        <f>SUM(K51:K53)</f>
        <v>0</v>
      </c>
      <c r="L54" s="69"/>
      <c r="M54" s="74">
        <f>SUM(M51:M53)</f>
        <v>0</v>
      </c>
      <c r="N54" s="74">
        <f>SUM(N51:N53)</f>
        <v>0</v>
      </c>
      <c r="O54" s="26"/>
      <c r="P54" s="26"/>
      <c r="R54" s="125"/>
      <c r="S54" s="129"/>
      <c r="T54" s="58"/>
    </row>
    <row r="55" spans="1:32" ht="45" customHeight="1" x14ac:dyDescent="0.4">
      <c r="K55" s="43"/>
      <c r="L55" s="85"/>
      <c r="T55" s="58"/>
      <c r="W55" s="21"/>
    </row>
    <row r="56" spans="1:32" ht="45" customHeight="1" x14ac:dyDescent="0.4">
      <c r="E56" s="106"/>
      <c r="F56" s="106" t="s">
        <v>139</v>
      </c>
      <c r="G56" s="15"/>
      <c r="H56" s="16"/>
      <c r="I56" s="15"/>
      <c r="J56" s="14">
        <f>10-SUM(D57:D61)</f>
        <v>10</v>
      </c>
      <c r="K56" s="39"/>
      <c r="L56" s="84"/>
      <c r="M56" s="29"/>
      <c r="N56" s="29"/>
      <c r="O56" s="29"/>
      <c r="P56" s="29"/>
      <c r="Q56" s="29"/>
      <c r="R56" s="125"/>
      <c r="S56" s="107"/>
      <c r="T56" s="83"/>
      <c r="V56" s="157"/>
      <c r="W56" s="157"/>
      <c r="X56" s="156"/>
      <c r="Y56" s="156"/>
      <c r="Z56" s="156"/>
      <c r="AA56" s="156"/>
      <c r="AB56" s="156"/>
      <c r="AC56" s="156"/>
      <c r="AD56" s="156"/>
      <c r="AF56" s="22" t="s">
        <v>140</v>
      </c>
    </row>
    <row r="57" spans="1:32" ht="45" customHeight="1" x14ac:dyDescent="0.3">
      <c r="E57" s="135"/>
      <c r="F57" s="281" t="s">
        <v>141</v>
      </c>
      <c r="G57" s="279" t="s">
        <v>142</v>
      </c>
      <c r="H57" s="166" t="s">
        <v>143</v>
      </c>
      <c r="I57" s="166" t="s">
        <v>144</v>
      </c>
      <c r="J57" s="206">
        <f>IF($G$57=$AE$58,10,0)</f>
        <v>0</v>
      </c>
      <c r="K57" s="42"/>
      <c r="L57" s="84"/>
      <c r="M57" s="71" t="str">
        <f>IF(OR(Q57=$AK$9,Q57=$AK$10),K57,"")</f>
        <v/>
      </c>
      <c r="N57" s="71" t="str">
        <f>IF(Q57=$AK$11,K57,"")</f>
        <v/>
      </c>
      <c r="O57" s="29"/>
      <c r="P57" s="29"/>
      <c r="Q57" s="161"/>
      <c r="R57" s="125"/>
      <c r="S57" s="195"/>
      <c r="T57" s="83"/>
      <c r="V57" s="164"/>
      <c r="W57" s="164"/>
      <c r="X57" s="164"/>
      <c r="Y57" s="164"/>
      <c r="Z57" s="164"/>
      <c r="AA57" s="214"/>
      <c r="AB57" s="214"/>
      <c r="AC57" s="214"/>
      <c r="AD57" s="218"/>
      <c r="AF57" s="22"/>
    </row>
    <row r="58" spans="1:32" ht="45" customHeight="1" x14ac:dyDescent="0.4">
      <c r="E58" s="135"/>
      <c r="F58" s="282"/>
      <c r="G58" s="280"/>
      <c r="H58" s="166" t="s">
        <v>145</v>
      </c>
      <c r="I58" s="171" t="s">
        <v>146</v>
      </c>
      <c r="J58" s="139">
        <f>IF($G$57=AE59,4,0)</f>
        <v>4</v>
      </c>
      <c r="K58" s="42"/>
      <c r="L58" s="84"/>
      <c r="M58" s="71" t="str">
        <f t="shared" ref="M58:M61" si="9">IF(OR(Q58=$AK$9,Q58=$AK$10),K58,"")</f>
        <v/>
      </c>
      <c r="N58" s="71" t="str">
        <f t="shared" ref="N58:N61" si="10">IF(Q58=$AK$11,K58,"")</f>
        <v/>
      </c>
      <c r="O58" s="71"/>
      <c r="P58" s="71"/>
      <c r="Q58" s="161"/>
      <c r="R58" s="125"/>
      <c r="S58" s="195"/>
      <c r="V58" s="164"/>
      <c r="W58" s="164"/>
      <c r="X58" s="164"/>
      <c r="Y58" s="164"/>
      <c r="Z58" s="164"/>
      <c r="AA58" s="214"/>
      <c r="AB58" s="214"/>
      <c r="AC58" s="214"/>
      <c r="AD58" s="218"/>
      <c r="AE58" s="59" t="s">
        <v>147</v>
      </c>
      <c r="AF58" s="21" t="s">
        <v>146</v>
      </c>
    </row>
    <row r="59" spans="1:32" ht="45" customHeight="1" x14ac:dyDescent="0.3">
      <c r="A59" s="119"/>
      <c r="C59" s="53">
        <f>IF(D59=TRUE,B59,0)</f>
        <v>0</v>
      </c>
      <c r="D59" s="53" t="b">
        <v>0</v>
      </c>
      <c r="E59" s="135"/>
      <c r="F59" s="282"/>
      <c r="G59" s="280"/>
      <c r="H59" s="166" t="s">
        <v>148</v>
      </c>
      <c r="I59" s="170" t="s">
        <v>149</v>
      </c>
      <c r="J59" s="148">
        <f>IF(AND(G$57=$AE$59,OR(D59=FALSE,AND(D59=TRUE,Q59=$AK$11))),1,0)</f>
        <v>1</v>
      </c>
      <c r="K59" s="42"/>
      <c r="L59" s="84"/>
      <c r="M59" s="71" t="str">
        <f t="shared" si="9"/>
        <v/>
      </c>
      <c r="N59" s="71" t="str">
        <f t="shared" si="10"/>
        <v/>
      </c>
      <c r="O59" s="71"/>
      <c r="P59" s="71"/>
      <c r="Q59" s="161"/>
      <c r="R59" s="125"/>
      <c r="S59" s="195"/>
      <c r="T59" s="58"/>
      <c r="V59" s="164"/>
      <c r="W59" s="164"/>
      <c r="X59" s="164"/>
      <c r="Y59" s="164"/>
      <c r="Z59" s="164"/>
      <c r="AA59" s="214"/>
      <c r="AB59" s="214"/>
      <c r="AC59" s="214"/>
      <c r="AD59" s="218"/>
      <c r="AE59" s="59" t="s">
        <v>142</v>
      </c>
    </row>
    <row r="60" spans="1:32" ht="45" customHeight="1" x14ac:dyDescent="0.3">
      <c r="E60" s="135"/>
      <c r="F60" s="282"/>
      <c r="G60" s="280"/>
      <c r="H60" s="166" t="s">
        <v>150</v>
      </c>
      <c r="I60" s="166" t="s">
        <v>151</v>
      </c>
      <c r="J60" s="139">
        <f>IF($G$57=AE59,1,0)</f>
        <v>1</v>
      </c>
      <c r="K60" s="42"/>
      <c r="L60" s="84"/>
      <c r="M60" s="71" t="str">
        <f t="shared" si="9"/>
        <v/>
      </c>
      <c r="N60" s="71" t="str">
        <f t="shared" si="10"/>
        <v/>
      </c>
      <c r="O60" s="71"/>
      <c r="P60" s="71"/>
      <c r="Q60" s="161"/>
      <c r="R60" s="125"/>
      <c r="S60" s="195"/>
      <c r="T60" s="58"/>
      <c r="V60" s="164"/>
      <c r="W60" s="164"/>
      <c r="X60" s="164"/>
      <c r="Y60" s="164"/>
      <c r="Z60" s="164"/>
      <c r="AA60" s="214"/>
      <c r="AB60" s="214"/>
      <c r="AC60" s="214"/>
      <c r="AD60" s="218"/>
    </row>
    <row r="61" spans="1:32" ht="45" customHeight="1" x14ac:dyDescent="0.3">
      <c r="E61" s="135"/>
      <c r="F61" s="283"/>
      <c r="G61" s="278"/>
      <c r="H61" s="166" t="s">
        <v>152</v>
      </c>
      <c r="I61" s="166" t="s">
        <v>153</v>
      </c>
      <c r="J61" s="139">
        <f>IF($G$57=AE59,1,0)</f>
        <v>1</v>
      </c>
      <c r="K61" s="42"/>
      <c r="L61" s="84"/>
      <c r="M61" s="71" t="str">
        <f t="shared" si="9"/>
        <v/>
      </c>
      <c r="N61" s="71" t="str">
        <f t="shared" si="10"/>
        <v/>
      </c>
      <c r="O61" s="71"/>
      <c r="P61" s="71"/>
      <c r="Q61" s="161"/>
      <c r="R61" s="125"/>
      <c r="S61" s="195"/>
      <c r="T61" s="58"/>
      <c r="V61" s="164"/>
      <c r="W61" s="164"/>
      <c r="X61" s="164"/>
      <c r="Y61" s="164"/>
      <c r="Z61" s="164"/>
      <c r="AA61" s="214"/>
      <c r="AB61" s="214"/>
      <c r="AC61" s="214"/>
      <c r="AD61" s="218"/>
    </row>
    <row r="62" spans="1:32" ht="45" customHeight="1" x14ac:dyDescent="0.4">
      <c r="E62" s="72"/>
      <c r="F62" s="72" t="s">
        <v>23</v>
      </c>
      <c r="G62" s="72"/>
      <c r="H62" s="73"/>
      <c r="I62" s="72"/>
      <c r="J62" s="73">
        <f>SUM(J57:J61)</f>
        <v>7</v>
      </c>
      <c r="K62" s="37">
        <f>SUM(K57:K61)</f>
        <v>0</v>
      </c>
      <c r="L62" s="69"/>
      <c r="M62" s="74">
        <f>SUM(M57:M61)</f>
        <v>0</v>
      </c>
      <c r="N62" s="74">
        <f>SUM(N57:N61)</f>
        <v>0</v>
      </c>
      <c r="O62" s="26"/>
      <c r="P62" s="26"/>
      <c r="R62" s="125"/>
      <c r="S62" s="129"/>
      <c r="T62" s="58"/>
      <c r="W62" s="21"/>
    </row>
    <row r="63" spans="1:32" ht="45" customHeight="1" x14ac:dyDescent="0.4">
      <c r="K63" s="43"/>
      <c r="L63" s="85"/>
      <c r="W63" s="21"/>
    </row>
    <row r="64" spans="1:32" ht="45" customHeight="1" x14ac:dyDescent="0.4">
      <c r="E64" s="106"/>
      <c r="F64" s="106" t="s">
        <v>154</v>
      </c>
      <c r="G64" s="15"/>
      <c r="H64" s="16"/>
      <c r="I64" s="15"/>
      <c r="J64" s="14">
        <f>5-SUM(A65:A69)</f>
        <v>5</v>
      </c>
      <c r="K64" s="39"/>
      <c r="L64" s="69"/>
      <c r="M64" s="29"/>
      <c r="N64" s="29"/>
      <c r="O64" s="29"/>
      <c r="P64" s="29"/>
      <c r="Q64" s="29"/>
      <c r="R64" s="125"/>
      <c r="S64" s="107"/>
      <c r="T64" s="83"/>
      <c r="V64" s="157"/>
      <c r="W64" s="157"/>
      <c r="X64" s="156"/>
      <c r="Y64" s="156"/>
      <c r="Z64" s="156"/>
      <c r="AA64" s="156"/>
      <c r="AB64" s="156"/>
      <c r="AC64" s="156"/>
      <c r="AD64" s="156"/>
    </row>
    <row r="65" spans="1:32" ht="45" customHeight="1" x14ac:dyDescent="0.3">
      <c r="E65" s="135"/>
      <c r="F65" s="263" t="s">
        <v>155</v>
      </c>
      <c r="G65" s="279" t="s">
        <v>156</v>
      </c>
      <c r="H65" s="186" t="s">
        <v>157</v>
      </c>
      <c r="I65" s="187" t="s">
        <v>156</v>
      </c>
      <c r="J65" s="188">
        <f>IF($G$65=AF65,5,0)</f>
        <v>5</v>
      </c>
      <c r="K65" s="42"/>
      <c r="L65" s="84"/>
      <c r="M65" s="71" t="str">
        <f>IF(OR(Q65=$AK$9,Q65=$AK$10),K65,"")</f>
        <v/>
      </c>
      <c r="N65" s="71" t="str">
        <f>IF(Q65=$AK$11,K65,"")</f>
        <v/>
      </c>
      <c r="O65" s="71"/>
      <c r="P65" s="71"/>
      <c r="Q65" s="161"/>
      <c r="R65" s="131"/>
      <c r="S65" s="194"/>
      <c r="T65" s="58"/>
      <c r="V65" s="164"/>
      <c r="W65" s="164"/>
      <c r="X65" s="164"/>
      <c r="Y65" s="164"/>
      <c r="Z65" s="164"/>
      <c r="AA65" s="214"/>
      <c r="AB65" s="214"/>
      <c r="AC65" s="214"/>
      <c r="AD65" s="218"/>
      <c r="AF65" s="22" t="s">
        <v>156</v>
      </c>
    </row>
    <row r="66" spans="1:32" ht="45" customHeight="1" x14ac:dyDescent="0.3">
      <c r="A66" s="120"/>
      <c r="B66" s="50"/>
      <c r="C66" s="50">
        <f>IF(AND(D66=TRUE,$G$65=$AF$66),1,0)</f>
        <v>0</v>
      </c>
      <c r="D66" s="53" t="b">
        <v>0</v>
      </c>
      <c r="E66" s="135"/>
      <c r="F66" s="264"/>
      <c r="G66" s="280"/>
      <c r="H66" s="186" t="s">
        <v>158</v>
      </c>
      <c r="I66" s="189" t="s">
        <v>159</v>
      </c>
      <c r="J66" s="190">
        <f>IF(AND($G$65=$AF$66,OR(D66=FALSE,AND(D66=TRUE,Q66=$AK$11))),1,0)</f>
        <v>0</v>
      </c>
      <c r="K66" s="42"/>
      <c r="L66" s="84"/>
      <c r="M66" s="71" t="str">
        <f t="shared" ref="M66:M69" si="11">IF(OR(Q66=$AK$9,Q66=$AK$10),K66,"")</f>
        <v/>
      </c>
      <c r="N66" s="71" t="str">
        <f t="shared" ref="N66:N69" si="12">IF(Q66=$AK$11,K66,"")</f>
        <v/>
      </c>
      <c r="O66" s="71"/>
      <c r="P66" s="71"/>
      <c r="Q66" s="161"/>
      <c r="R66" s="131"/>
      <c r="S66" s="195"/>
      <c r="T66" s="58"/>
      <c r="V66" s="164"/>
      <c r="W66" s="164"/>
      <c r="X66" s="164"/>
      <c r="Y66" s="164"/>
      <c r="Z66" s="164"/>
      <c r="AA66" s="214"/>
      <c r="AB66" s="214"/>
      <c r="AC66" s="214"/>
      <c r="AD66" s="218"/>
      <c r="AF66" s="22" t="s">
        <v>160</v>
      </c>
    </row>
    <row r="67" spans="1:32" ht="45" customHeight="1" x14ac:dyDescent="0.3">
      <c r="A67" s="120"/>
      <c r="C67" s="50">
        <f>IF(AND(D67=TRUE,$G$65=$AF$66),1,0)</f>
        <v>0</v>
      </c>
      <c r="D67" s="53" t="b">
        <v>0</v>
      </c>
      <c r="E67" s="135"/>
      <c r="F67" s="264"/>
      <c r="G67" s="280"/>
      <c r="H67" s="186" t="s">
        <v>161</v>
      </c>
      <c r="I67" s="189" t="s">
        <v>162</v>
      </c>
      <c r="J67" s="190">
        <f>IF(AND($G$65=$AF$66,OR(D67=FALSE,AND(D67=TRUE,Q67=$AK$11))),1,0)</f>
        <v>0</v>
      </c>
      <c r="K67" s="42"/>
      <c r="L67" s="84"/>
      <c r="M67" s="71" t="str">
        <f t="shared" si="11"/>
        <v/>
      </c>
      <c r="N67" s="71" t="str">
        <f t="shared" si="12"/>
        <v/>
      </c>
      <c r="O67" s="71"/>
      <c r="P67" s="71"/>
      <c r="Q67" s="161"/>
      <c r="R67" s="131"/>
      <c r="S67" s="195"/>
      <c r="T67" s="58"/>
      <c r="V67" s="172"/>
      <c r="W67" s="172"/>
      <c r="X67" s="164"/>
      <c r="Y67" s="164"/>
      <c r="Z67" s="164"/>
      <c r="AA67" s="214"/>
      <c r="AB67" s="214"/>
      <c r="AC67" s="214"/>
      <c r="AD67" s="218"/>
    </row>
    <row r="68" spans="1:32" ht="45" customHeight="1" x14ac:dyDescent="0.3">
      <c r="A68" s="120"/>
      <c r="C68" s="50">
        <f>IF(AND(D68=TRUE,$G$65=$AF$66),1,0)</f>
        <v>0</v>
      </c>
      <c r="D68" s="53" t="b">
        <v>0</v>
      </c>
      <c r="E68" s="135"/>
      <c r="F68" s="264"/>
      <c r="G68" s="280"/>
      <c r="H68" s="186" t="s">
        <v>163</v>
      </c>
      <c r="I68" s="189" t="s">
        <v>164</v>
      </c>
      <c r="J68" s="190">
        <f>IF(AND($G$65=$AF$66,OR(D68=FALSE,AND(D68=TRUE,Q68=$AK$11))),1,0)</f>
        <v>0</v>
      </c>
      <c r="K68" s="42"/>
      <c r="L68" s="84"/>
      <c r="M68" s="71" t="str">
        <f t="shared" si="11"/>
        <v/>
      </c>
      <c r="N68" s="71" t="str">
        <f t="shared" si="12"/>
        <v/>
      </c>
      <c r="O68" s="71"/>
      <c r="P68" s="71"/>
      <c r="Q68" s="161"/>
      <c r="R68" s="131"/>
      <c r="S68" s="195"/>
      <c r="T68" s="58"/>
      <c r="V68" s="164"/>
      <c r="W68" s="164"/>
      <c r="X68" s="164"/>
      <c r="Y68" s="164"/>
      <c r="Z68" s="164"/>
      <c r="AA68" s="214"/>
      <c r="AB68" s="214"/>
      <c r="AC68" s="214"/>
      <c r="AD68" s="218"/>
    </row>
    <row r="69" spans="1:32" ht="45" customHeight="1" x14ac:dyDescent="0.3">
      <c r="E69" s="135"/>
      <c r="F69" s="264"/>
      <c r="G69" s="278"/>
      <c r="H69" s="186" t="s">
        <v>165</v>
      </c>
      <c r="I69" s="189" t="s">
        <v>166</v>
      </c>
      <c r="J69" s="190">
        <f>IF($G$65=AF66,2,0)</f>
        <v>0</v>
      </c>
      <c r="K69" s="42"/>
      <c r="L69" s="84"/>
      <c r="M69" s="71" t="str">
        <f t="shared" si="11"/>
        <v/>
      </c>
      <c r="N69" s="71" t="str">
        <f t="shared" si="12"/>
        <v/>
      </c>
      <c r="O69" s="71"/>
      <c r="P69" s="71"/>
      <c r="Q69" s="161"/>
      <c r="R69" s="131"/>
      <c r="S69" s="195"/>
      <c r="T69" s="58"/>
      <c r="V69" s="164"/>
      <c r="W69" s="164"/>
      <c r="X69" s="164"/>
      <c r="Y69" s="164"/>
      <c r="Z69" s="164"/>
      <c r="AA69" s="214"/>
      <c r="AB69" s="214"/>
      <c r="AC69" s="214"/>
      <c r="AD69" s="218"/>
    </row>
    <row r="70" spans="1:32" ht="45" customHeight="1" x14ac:dyDescent="0.3">
      <c r="E70" s="72"/>
      <c r="F70" s="72" t="s">
        <v>23</v>
      </c>
      <c r="G70" s="72"/>
      <c r="H70" s="73"/>
      <c r="I70" s="72"/>
      <c r="J70" s="73">
        <f>SUM(J65:J69)</f>
        <v>5</v>
      </c>
      <c r="K70" s="37">
        <f>SUM(K65:K69)</f>
        <v>0</v>
      </c>
      <c r="L70" s="69"/>
      <c r="M70" s="74">
        <f t="shared" ref="M70:N70" si="13">SUM(M65:M69)</f>
        <v>0</v>
      </c>
      <c r="N70" s="74">
        <f t="shared" si="13"/>
        <v>0</v>
      </c>
      <c r="O70" s="26"/>
      <c r="P70" s="26"/>
      <c r="R70" s="125"/>
      <c r="S70" s="129"/>
      <c r="T70" s="58"/>
    </row>
    <row r="71" spans="1:32" ht="45" customHeight="1" x14ac:dyDescent="0.3">
      <c r="K71" s="43"/>
      <c r="L71" s="85"/>
    </row>
    <row r="72" spans="1:32" ht="45" customHeight="1" x14ac:dyDescent="0.3">
      <c r="E72" s="106"/>
      <c r="F72" s="106" t="s">
        <v>167</v>
      </c>
      <c r="G72" s="191"/>
      <c r="H72" s="14"/>
      <c r="I72" s="15"/>
      <c r="J72" s="14">
        <f>24-SUM(A73:A80)</f>
        <v>24</v>
      </c>
      <c r="K72" s="39"/>
      <c r="L72" s="69"/>
      <c r="M72" s="29"/>
      <c r="N72" s="29"/>
      <c r="O72" s="29"/>
      <c r="P72" s="29"/>
      <c r="Q72" s="29"/>
      <c r="R72" s="125"/>
      <c r="S72" s="107"/>
      <c r="T72" s="83"/>
      <c r="V72" s="156"/>
      <c r="W72" s="156"/>
      <c r="X72" s="156"/>
      <c r="Y72" s="156"/>
      <c r="Z72" s="156"/>
      <c r="AA72" s="156"/>
      <c r="AB72" s="156"/>
      <c r="AC72" s="156"/>
      <c r="AD72" s="156"/>
    </row>
    <row r="73" spans="1:32" ht="45" hidden="1" customHeight="1" x14ac:dyDescent="0.3">
      <c r="E73" s="135"/>
      <c r="F73" s="267" t="s">
        <v>168</v>
      </c>
      <c r="G73" s="270" t="s">
        <v>169</v>
      </c>
      <c r="H73" s="173">
        <v>19.100000000000001</v>
      </c>
      <c r="I73" s="137" t="s">
        <v>170</v>
      </c>
      <c r="J73" s="173">
        <f>IF($G$72=$AF$74,18,0)</f>
        <v>0</v>
      </c>
      <c r="K73" s="36"/>
      <c r="L73" s="69"/>
      <c r="M73" s="71">
        <f>IF(OR(Q73=$AK$7,Q73=$AK$8),K73,"")</f>
        <v>0</v>
      </c>
      <c r="N73" s="71" t="str">
        <f>IF(Q73=$AK$9,K73,"")</f>
        <v/>
      </c>
      <c r="O73" s="71"/>
      <c r="P73" s="71"/>
      <c r="Q73" s="161"/>
      <c r="R73" s="131"/>
      <c r="S73" s="162"/>
      <c r="T73" s="58"/>
      <c r="W73" s="164"/>
      <c r="X73" s="164"/>
      <c r="Y73" s="164"/>
      <c r="Z73" s="164"/>
      <c r="AA73" s="164"/>
      <c r="AB73" s="164"/>
      <c r="AC73" s="164"/>
      <c r="AD73" s="219"/>
    </row>
    <row r="74" spans="1:32" ht="45" hidden="1" customHeight="1" x14ac:dyDescent="0.3">
      <c r="E74" s="135"/>
      <c r="F74" s="268"/>
      <c r="G74" s="285"/>
      <c r="H74" s="173">
        <v>19.2</v>
      </c>
      <c r="I74" s="144" t="s">
        <v>171</v>
      </c>
      <c r="J74" s="173">
        <f>IF($G$72=$AF$74,7,0)</f>
        <v>0</v>
      </c>
      <c r="K74" s="36"/>
      <c r="L74" s="69"/>
      <c r="M74" s="71">
        <f>IF(OR(Q74=$AK$7,Q74=$AK$8),K74,"")</f>
        <v>0</v>
      </c>
      <c r="N74" s="71" t="str">
        <f>IF(Q74=$AK$9,K74,"")</f>
        <v/>
      </c>
      <c r="O74" s="71"/>
      <c r="P74" s="71"/>
      <c r="Q74" s="161"/>
      <c r="R74" s="131"/>
      <c r="S74" s="163"/>
      <c r="T74" s="58"/>
      <c r="W74" s="164"/>
      <c r="X74" s="164"/>
      <c r="Y74" s="164"/>
      <c r="Z74" s="164"/>
      <c r="AA74" s="164"/>
      <c r="AB74" s="164"/>
      <c r="AC74" s="164"/>
      <c r="AD74" s="219"/>
      <c r="AF74" s="59" t="s">
        <v>168</v>
      </c>
    </row>
    <row r="75" spans="1:32" ht="45" customHeight="1" x14ac:dyDescent="0.3">
      <c r="B75" s="53">
        <v>1</v>
      </c>
      <c r="C75" s="53">
        <f>IF(D75=TRUE,B75,0)</f>
        <v>0</v>
      </c>
      <c r="D75" s="53" t="b">
        <v>0</v>
      </c>
      <c r="E75" s="135"/>
      <c r="F75" s="267" t="s">
        <v>172</v>
      </c>
      <c r="G75" s="270" t="s">
        <v>173</v>
      </c>
      <c r="H75" s="149">
        <v>20.100000000000001</v>
      </c>
      <c r="I75" s="165" t="s">
        <v>174</v>
      </c>
      <c r="J75" s="139">
        <f>IF(OR(D75=FALSE,Q75=$AK$11),B75,0)</f>
        <v>1</v>
      </c>
      <c r="K75" s="40"/>
      <c r="L75" s="70"/>
      <c r="M75" s="71" t="str">
        <f>IF(OR(Q75=$AK$9,Q75=$AK$10),K75,"")</f>
        <v/>
      </c>
      <c r="N75" s="71" t="str">
        <f>IF(Q75=$AK$11,K75,"")</f>
        <v/>
      </c>
      <c r="O75" s="71"/>
      <c r="P75" s="71"/>
      <c r="Q75" s="161"/>
      <c r="R75" s="131"/>
      <c r="S75" s="195"/>
      <c r="T75" s="58"/>
      <c r="V75" s="164"/>
      <c r="W75" s="164"/>
      <c r="X75" s="164"/>
      <c r="Y75" s="164"/>
      <c r="Z75" s="164"/>
      <c r="AA75" s="214"/>
      <c r="AB75" s="214"/>
      <c r="AC75" s="214"/>
      <c r="AD75" s="218"/>
      <c r="AF75" s="58" t="s">
        <v>175</v>
      </c>
    </row>
    <row r="76" spans="1:32" ht="45" customHeight="1" x14ac:dyDescent="0.3">
      <c r="B76" s="53">
        <v>1</v>
      </c>
      <c r="C76" s="53">
        <f>IF(D76=TRUE,B76,0)</f>
        <v>0</v>
      </c>
      <c r="D76" s="53" t="b">
        <v>0</v>
      </c>
      <c r="E76" s="135"/>
      <c r="F76" s="269"/>
      <c r="G76" s="285"/>
      <c r="H76" s="145">
        <v>20.2</v>
      </c>
      <c r="I76" s="144" t="s">
        <v>176</v>
      </c>
      <c r="J76" s="139">
        <f>IF(OR(D76=FALSE,Q76=$AK$11),B76,0)</f>
        <v>1</v>
      </c>
      <c r="K76" s="36"/>
      <c r="L76" s="70"/>
      <c r="M76" s="71" t="str">
        <f t="shared" ref="M76:M79" si="14">IF(OR(Q76=$AK$9,Q76=$AK$10),K76,"")</f>
        <v/>
      </c>
      <c r="N76" s="71" t="str">
        <f t="shared" ref="N76:N80" si="15">IF(Q76=$AK$11,K76,"")</f>
        <v/>
      </c>
      <c r="O76" s="71"/>
      <c r="P76" s="71"/>
      <c r="Q76" s="161"/>
      <c r="R76" s="131"/>
      <c r="S76" s="195"/>
      <c r="T76" s="58"/>
      <c r="V76" s="164"/>
      <c r="W76" s="164"/>
      <c r="X76" s="164"/>
      <c r="Y76" s="164"/>
      <c r="Z76" s="164"/>
      <c r="AA76" s="214"/>
      <c r="AB76" s="214"/>
      <c r="AC76" s="214"/>
      <c r="AD76" s="218"/>
    </row>
    <row r="77" spans="1:32" ht="45" customHeight="1" x14ac:dyDescent="0.3">
      <c r="E77" s="135"/>
      <c r="F77" s="175" t="s">
        <v>177</v>
      </c>
      <c r="G77" s="144" t="s">
        <v>178</v>
      </c>
      <c r="H77" s="176">
        <v>21.1</v>
      </c>
      <c r="I77" s="165" t="s">
        <v>179</v>
      </c>
      <c r="J77" s="145">
        <v>19</v>
      </c>
      <c r="K77" s="36"/>
      <c r="L77" s="70"/>
      <c r="M77" s="71" t="str">
        <f t="shared" si="14"/>
        <v/>
      </c>
      <c r="N77" s="71" t="str">
        <f t="shared" si="15"/>
        <v/>
      </c>
      <c r="O77" s="71"/>
      <c r="P77" s="71"/>
      <c r="Q77" s="161"/>
      <c r="R77" s="131"/>
      <c r="S77" s="195"/>
      <c r="T77" s="58"/>
      <c r="V77" s="164"/>
      <c r="W77" s="164"/>
      <c r="X77" s="164"/>
      <c r="Y77" s="164"/>
      <c r="Z77" s="164"/>
      <c r="AA77" s="214"/>
      <c r="AB77" s="214"/>
      <c r="AC77" s="214"/>
      <c r="AD77" s="218"/>
    </row>
    <row r="78" spans="1:32" ht="45" customHeight="1" x14ac:dyDescent="0.3">
      <c r="E78" s="135"/>
      <c r="F78" s="267" t="s">
        <v>180</v>
      </c>
      <c r="G78" s="270" t="s">
        <v>181</v>
      </c>
      <c r="H78" s="149">
        <v>22.1</v>
      </c>
      <c r="I78" s="137" t="s">
        <v>182</v>
      </c>
      <c r="J78" s="142" t="s">
        <v>68</v>
      </c>
      <c r="K78" s="34"/>
      <c r="L78" s="70"/>
      <c r="M78" s="71" t="str">
        <f t="shared" si="14"/>
        <v/>
      </c>
      <c r="N78" s="71" t="str">
        <f t="shared" si="15"/>
        <v/>
      </c>
      <c r="O78" s="71"/>
      <c r="P78" s="71"/>
      <c r="Q78" s="161"/>
      <c r="R78" s="131"/>
      <c r="S78" s="195"/>
      <c r="T78" s="58"/>
      <c r="V78" s="164"/>
      <c r="W78" s="164"/>
      <c r="X78" s="164"/>
      <c r="Y78" s="164"/>
      <c r="Z78" s="164"/>
      <c r="AA78" s="214"/>
      <c r="AB78" s="214"/>
      <c r="AC78" s="214"/>
      <c r="AD78" s="218"/>
    </row>
    <row r="79" spans="1:32" ht="45" customHeight="1" x14ac:dyDescent="0.3">
      <c r="E79" s="135"/>
      <c r="F79" s="268"/>
      <c r="G79" s="271"/>
      <c r="H79" s="149">
        <v>22.2</v>
      </c>
      <c r="I79" s="192" t="s">
        <v>183</v>
      </c>
      <c r="J79" s="145">
        <f>IF(I79=AF81,3,2)</f>
        <v>3</v>
      </c>
      <c r="K79" s="44"/>
      <c r="L79" s="70" t="str">
        <f>IF(AND(K79&gt;0,$K$78&lt;&gt;$AL$7),"!","")</f>
        <v/>
      </c>
      <c r="M79" s="71" t="str">
        <f t="shared" si="14"/>
        <v/>
      </c>
      <c r="N79" s="71" t="str">
        <f t="shared" si="15"/>
        <v/>
      </c>
      <c r="O79" s="71"/>
      <c r="P79" s="71"/>
      <c r="Q79" s="161"/>
      <c r="R79" s="131"/>
      <c r="S79" s="195"/>
      <c r="T79" s="58"/>
      <c r="V79" s="164"/>
      <c r="W79" s="164"/>
      <c r="X79" s="164"/>
      <c r="Y79" s="164"/>
      <c r="Z79" s="164"/>
      <c r="AA79" s="214"/>
      <c r="AB79" s="214"/>
      <c r="AC79" s="214"/>
      <c r="AD79" s="218"/>
      <c r="AF79" s="59" t="s">
        <v>184</v>
      </c>
    </row>
    <row r="80" spans="1:32" ht="45" hidden="1" customHeight="1" x14ac:dyDescent="0.3">
      <c r="E80" s="177"/>
      <c r="F80" s="263"/>
      <c r="G80" s="265"/>
      <c r="H80" s="148" t="s">
        <v>185</v>
      </c>
      <c r="I80" s="137" t="s">
        <v>186</v>
      </c>
      <c r="J80" s="145">
        <f>IF(G78=W80,1,0)</f>
        <v>0</v>
      </c>
      <c r="K80" s="127"/>
      <c r="L80" s="70"/>
      <c r="M80" s="71">
        <f>IF(OR(Q80=$AK$7,Q80=$AK$8),K80,"")</f>
        <v>0</v>
      </c>
      <c r="N80" s="71" t="str">
        <f t="shared" si="15"/>
        <v/>
      </c>
      <c r="O80" s="71"/>
      <c r="P80" s="71"/>
      <c r="Q80" s="124"/>
      <c r="R80" s="131"/>
      <c r="S80" s="126"/>
      <c r="T80" s="58"/>
      <c r="W80" s="59" t="s">
        <v>184</v>
      </c>
    </row>
    <row r="81" spans="1:32" ht="45" customHeight="1" x14ac:dyDescent="0.3">
      <c r="E81" s="72"/>
      <c r="F81" s="72" t="s">
        <v>23</v>
      </c>
      <c r="G81" s="72"/>
      <c r="H81" s="73"/>
      <c r="I81" s="72"/>
      <c r="J81" s="73">
        <f>SUM(J75+J76+J77+J79)</f>
        <v>24</v>
      </c>
      <c r="K81" s="37">
        <f>SUM(K73:K80)</f>
        <v>0</v>
      </c>
      <c r="L81" s="69"/>
      <c r="M81" s="74">
        <f>SUM(M73:M80)</f>
        <v>0</v>
      </c>
      <c r="N81" s="74">
        <f>SUM(N73:N80)</f>
        <v>0</v>
      </c>
      <c r="O81" s="26"/>
      <c r="P81" s="26"/>
      <c r="R81" s="125"/>
      <c r="S81" s="129"/>
      <c r="T81" s="58"/>
      <c r="AF81" s="59" t="s">
        <v>183</v>
      </c>
    </row>
    <row r="82" spans="1:32" ht="45" customHeight="1" x14ac:dyDescent="0.3">
      <c r="K82" s="43"/>
      <c r="L82" s="85"/>
    </row>
    <row r="83" spans="1:32" ht="45" customHeight="1" x14ac:dyDescent="0.3">
      <c r="E83" s="14"/>
      <c r="F83" s="262" t="s">
        <v>187</v>
      </c>
      <c r="G83" s="262"/>
      <c r="H83" s="262"/>
      <c r="I83" s="262"/>
      <c r="J83" s="14">
        <f>SUM(5)</f>
        <v>5</v>
      </c>
      <c r="K83" s="39"/>
      <c r="L83" s="69"/>
      <c r="M83" s="286"/>
      <c r="N83" s="286"/>
      <c r="O83" s="107"/>
      <c r="P83" s="107"/>
      <c r="Q83" s="286"/>
      <c r="R83" s="286"/>
      <c r="S83" s="107"/>
      <c r="T83" s="83"/>
      <c r="V83" s="156"/>
      <c r="W83" s="156"/>
      <c r="X83" s="156"/>
      <c r="Y83" s="156"/>
      <c r="Z83" s="156"/>
      <c r="AA83" s="156"/>
      <c r="AB83" s="156"/>
      <c r="AC83" s="156"/>
      <c r="AD83" s="156"/>
    </row>
    <row r="84" spans="1:32" ht="45" customHeight="1" x14ac:dyDescent="0.3">
      <c r="E84" s="135"/>
      <c r="F84" s="273" t="s">
        <v>188</v>
      </c>
      <c r="G84" s="270" t="s">
        <v>189</v>
      </c>
      <c r="H84" s="143">
        <v>23.1</v>
      </c>
      <c r="I84" s="166" t="s">
        <v>190</v>
      </c>
      <c r="J84" s="139">
        <v>5</v>
      </c>
      <c r="K84" s="45"/>
      <c r="L84" s="287" t="str">
        <f>IF(SUM(K84:K86)&gt;5,"ERROR: Please enter a total points score less than or equal to 5 for this credit.","")</f>
        <v/>
      </c>
      <c r="M84" s="71" t="str">
        <f>IF(OR(Q84=$AK$9,Q84=$AK$10),K84,"")</f>
        <v/>
      </c>
      <c r="N84" s="71" t="str">
        <f>IF(Q84=$AK$11,K84,"")</f>
        <v/>
      </c>
      <c r="O84" s="71"/>
      <c r="P84" s="71"/>
      <c r="Q84" s="161"/>
      <c r="R84" s="131"/>
      <c r="S84" s="194"/>
      <c r="T84" s="58"/>
      <c r="V84" s="164"/>
      <c r="W84" s="164"/>
      <c r="X84" s="164"/>
      <c r="Y84" s="164"/>
      <c r="Z84" s="164"/>
      <c r="AA84" s="214"/>
      <c r="AB84" s="214"/>
      <c r="AC84" s="214"/>
      <c r="AD84" s="218"/>
    </row>
    <row r="85" spans="1:32" ht="45" customHeight="1" x14ac:dyDescent="0.3">
      <c r="E85" s="135"/>
      <c r="F85" s="288"/>
      <c r="G85" s="271"/>
      <c r="H85" s="143">
        <v>23.2</v>
      </c>
      <c r="I85" s="165" t="s">
        <v>191</v>
      </c>
      <c r="J85" s="139">
        <v>2</v>
      </c>
      <c r="K85" s="36"/>
      <c r="L85" s="287"/>
      <c r="M85" s="71" t="str">
        <f t="shared" ref="M85:M87" si="16">IF(OR(Q85=$AK$9,Q85=$AK$10),K85,"")</f>
        <v/>
      </c>
      <c r="N85" s="71" t="str">
        <f t="shared" ref="N85:N87" si="17">IF(Q85=$AK$11,K85,"")</f>
        <v/>
      </c>
      <c r="O85" s="71"/>
      <c r="P85" s="71"/>
      <c r="Q85" s="161"/>
      <c r="R85" s="131"/>
      <c r="S85" s="195"/>
      <c r="T85" s="58"/>
      <c r="V85" s="164"/>
      <c r="W85" s="164"/>
      <c r="X85" s="164"/>
      <c r="Y85" s="164"/>
      <c r="Z85" s="164"/>
      <c r="AA85" s="214"/>
      <c r="AB85" s="214"/>
      <c r="AC85" s="214"/>
      <c r="AD85" s="218"/>
    </row>
    <row r="86" spans="1:32" ht="45" customHeight="1" x14ac:dyDescent="0.3">
      <c r="A86" s="119"/>
      <c r="E86" s="135"/>
      <c r="F86" s="288"/>
      <c r="G86" s="271"/>
      <c r="H86" s="143">
        <v>23.3</v>
      </c>
      <c r="I86" s="170" t="s">
        <v>192</v>
      </c>
      <c r="J86" s="139">
        <v>2</v>
      </c>
      <c r="K86" s="36"/>
      <c r="L86" s="287"/>
      <c r="M86" s="71" t="str">
        <f t="shared" si="16"/>
        <v/>
      </c>
      <c r="N86" s="71" t="str">
        <f t="shared" si="17"/>
        <v/>
      </c>
      <c r="O86" s="71"/>
      <c r="P86" s="71"/>
      <c r="Q86" s="161"/>
      <c r="R86" s="131"/>
      <c r="S86" s="195"/>
      <c r="T86" s="58"/>
      <c r="V86" s="164"/>
      <c r="W86" s="164"/>
      <c r="X86" s="164"/>
      <c r="Y86" s="164"/>
      <c r="Z86" s="164"/>
      <c r="AA86" s="214"/>
      <c r="AB86" s="214"/>
      <c r="AC86" s="214"/>
      <c r="AD86" s="218"/>
    </row>
    <row r="87" spans="1:32" ht="45" customHeight="1" x14ac:dyDescent="0.3">
      <c r="A87" s="119"/>
      <c r="E87" s="135"/>
      <c r="F87" s="274"/>
      <c r="G87" s="265"/>
      <c r="H87" s="143">
        <v>23.4</v>
      </c>
      <c r="I87" s="170" t="s">
        <v>193</v>
      </c>
      <c r="J87" s="139">
        <v>1</v>
      </c>
      <c r="K87" s="36"/>
      <c r="L87" s="122"/>
      <c r="M87" s="71" t="str">
        <f t="shared" si="16"/>
        <v/>
      </c>
      <c r="N87" s="71" t="str">
        <f t="shared" si="17"/>
        <v/>
      </c>
      <c r="O87" s="71"/>
      <c r="P87" s="71"/>
      <c r="Q87" s="161"/>
      <c r="R87" s="132"/>
      <c r="S87" s="196"/>
      <c r="T87" s="58"/>
      <c r="V87" s="164"/>
      <c r="W87" s="164"/>
      <c r="X87" s="164"/>
      <c r="Y87" s="164"/>
      <c r="Z87" s="164"/>
      <c r="AA87" s="214"/>
      <c r="AB87" s="214"/>
      <c r="AC87" s="214"/>
      <c r="AD87" s="218"/>
    </row>
    <row r="88" spans="1:32" ht="45" customHeight="1" x14ac:dyDescent="0.3">
      <c r="E88" s="72"/>
      <c r="F88" s="72" t="s">
        <v>23</v>
      </c>
      <c r="G88" s="72"/>
      <c r="H88" s="73"/>
      <c r="I88" s="72"/>
      <c r="J88" s="73">
        <f>SUM(5)</f>
        <v>5</v>
      </c>
      <c r="K88" s="37">
        <f>IF(SUM(K84:K87)&gt;5,5,SUM(K84:K87))</f>
        <v>0</v>
      </c>
      <c r="L88" s="69"/>
      <c r="M88" s="74">
        <f>IF(SUM(M84:M87)&gt;5,5,SUM(M84:M87))</f>
        <v>0</v>
      </c>
      <c r="N88" s="74">
        <f>IF(SUM(N84:N87)&gt;5,5,SUM(N84:N87))</f>
        <v>0</v>
      </c>
      <c r="O88" s="26"/>
      <c r="P88" s="26"/>
      <c r="R88" s="125"/>
      <c r="S88" s="129"/>
      <c r="T88" s="58"/>
    </row>
    <row r="89" spans="1:32" ht="45" customHeight="1" x14ac:dyDescent="0.3">
      <c r="K89" s="43"/>
      <c r="L89" s="85"/>
    </row>
    <row r="90" spans="1:32" ht="45" customHeight="1" x14ac:dyDescent="0.3">
      <c r="E90" s="14"/>
      <c r="F90" s="262" t="s">
        <v>194</v>
      </c>
      <c r="G90" s="262"/>
      <c r="H90" s="262"/>
      <c r="I90" s="262"/>
      <c r="J90" s="14">
        <f>3-SUM(C92:C94)</f>
        <v>3</v>
      </c>
      <c r="K90" s="39"/>
      <c r="L90" s="69"/>
      <c r="M90" s="29"/>
      <c r="N90" s="29"/>
      <c r="O90" s="29"/>
      <c r="P90" s="29"/>
      <c r="Q90" s="29"/>
      <c r="R90" s="125"/>
      <c r="S90" s="107"/>
      <c r="T90" s="83"/>
      <c r="V90" s="156"/>
      <c r="W90" s="156"/>
      <c r="X90" s="156"/>
      <c r="Y90" s="156"/>
      <c r="Z90" s="156"/>
      <c r="AA90" s="156"/>
      <c r="AB90" s="156"/>
      <c r="AC90" s="156"/>
      <c r="AD90" s="156"/>
    </row>
    <row r="91" spans="1:32" ht="45" customHeight="1" x14ac:dyDescent="0.3">
      <c r="E91" s="135"/>
      <c r="F91" s="264" t="s">
        <v>195</v>
      </c>
      <c r="G91" s="270" t="s">
        <v>196</v>
      </c>
      <c r="H91" s="143">
        <v>24.1</v>
      </c>
      <c r="I91" s="166" t="s">
        <v>197</v>
      </c>
      <c r="J91" s="142" t="s">
        <v>68</v>
      </c>
      <c r="K91" s="34"/>
      <c r="L91" s="84"/>
      <c r="M91" s="71" t="str">
        <f>IF(OR(Q91=$AK$9,Q91=$AK$10),K91,"")</f>
        <v/>
      </c>
      <c r="N91" s="71" t="str">
        <f>IF(Q91=$AK$11,K91,"")</f>
        <v/>
      </c>
      <c r="O91" s="71"/>
      <c r="P91" s="71"/>
      <c r="Q91" s="161"/>
      <c r="R91" s="131"/>
      <c r="S91" s="194"/>
      <c r="T91" s="58"/>
      <c r="V91" s="164"/>
      <c r="W91" s="164"/>
      <c r="X91" s="164"/>
      <c r="Y91" s="164"/>
      <c r="Z91" s="164"/>
      <c r="AA91" s="214"/>
      <c r="AB91" s="214"/>
      <c r="AC91" s="214"/>
      <c r="AD91" s="218"/>
    </row>
    <row r="92" spans="1:32" ht="45" customHeight="1" x14ac:dyDescent="0.3">
      <c r="A92" s="119"/>
      <c r="B92" s="51">
        <v>1</v>
      </c>
      <c r="C92" s="51">
        <f>IF(D92=TRUE,B92,0)</f>
        <v>0</v>
      </c>
      <c r="D92" s="53" t="b">
        <v>0</v>
      </c>
      <c r="E92" s="135"/>
      <c r="F92" s="264"/>
      <c r="G92" s="265"/>
      <c r="H92" s="145">
        <v>24.2</v>
      </c>
      <c r="I92" s="165" t="s">
        <v>198</v>
      </c>
      <c r="J92" s="139">
        <f>IF(OR(D92=FALSE,Q92=$AK$11),B92,0)</f>
        <v>1</v>
      </c>
      <c r="K92" s="45"/>
      <c r="L92" s="70" t="str">
        <f>IF(AND(K92&gt;0,$K91&lt;&gt;$AL$7),"!","")</f>
        <v/>
      </c>
      <c r="M92" s="71" t="str">
        <f t="shared" ref="M92:M94" si="18">IF(OR(Q92=$AK$9,Q92=$AK$10),K92,"")</f>
        <v/>
      </c>
      <c r="N92" s="71" t="str">
        <f t="shared" ref="N92:N94" si="19">IF(Q92=$AK$11,K92,"")</f>
        <v/>
      </c>
      <c r="O92" s="71"/>
      <c r="P92" s="71"/>
      <c r="Q92" s="161"/>
      <c r="R92" s="131"/>
      <c r="S92" s="195"/>
      <c r="T92" s="58"/>
      <c r="V92" s="164"/>
      <c r="W92" s="164"/>
      <c r="X92" s="164"/>
      <c r="Y92" s="164"/>
      <c r="Z92" s="164"/>
      <c r="AA92" s="214"/>
      <c r="AB92" s="214"/>
      <c r="AC92" s="214"/>
      <c r="AD92" s="218"/>
    </row>
    <row r="93" spans="1:32" ht="45" customHeight="1" x14ac:dyDescent="0.3">
      <c r="A93" s="119"/>
      <c r="B93" s="51">
        <v>1</v>
      </c>
      <c r="C93" s="51">
        <f>IF(D93=TRUE,B93,0)</f>
        <v>0</v>
      </c>
      <c r="D93" s="53" t="b">
        <v>0</v>
      </c>
      <c r="E93" s="135"/>
      <c r="F93" s="136" t="s">
        <v>199</v>
      </c>
      <c r="G93" s="137" t="s">
        <v>200</v>
      </c>
      <c r="H93" s="176">
        <v>25.1</v>
      </c>
      <c r="I93" s="137" t="s">
        <v>201</v>
      </c>
      <c r="J93" s="139">
        <f>IF(OR(D93=FALSE,Q93=$AK$11),B93,0)</f>
        <v>1</v>
      </c>
      <c r="K93" s="45"/>
      <c r="L93" s="84"/>
      <c r="M93" s="71" t="str">
        <f t="shared" si="18"/>
        <v/>
      </c>
      <c r="N93" s="71" t="str">
        <f t="shared" si="19"/>
        <v/>
      </c>
      <c r="O93" s="71"/>
      <c r="P93" s="71"/>
      <c r="Q93" s="161"/>
      <c r="R93" s="131"/>
      <c r="S93" s="195"/>
      <c r="T93" s="58"/>
      <c r="V93" s="164"/>
      <c r="W93" s="164"/>
      <c r="X93" s="164"/>
      <c r="Y93" s="164"/>
      <c r="Z93" s="164"/>
      <c r="AA93" s="214"/>
      <c r="AB93" s="214"/>
      <c r="AC93" s="214"/>
      <c r="AD93" s="218"/>
    </row>
    <row r="94" spans="1:32" ht="45" customHeight="1" x14ac:dyDescent="0.3">
      <c r="A94" s="119"/>
      <c r="B94" s="51">
        <v>1</v>
      </c>
      <c r="C94" s="51">
        <f>IF(D94=TRUE,B94,0)</f>
        <v>0</v>
      </c>
      <c r="D94" s="53" t="b">
        <v>0</v>
      </c>
      <c r="E94" s="135"/>
      <c r="F94" s="178" t="s">
        <v>202</v>
      </c>
      <c r="G94" s="160" t="s">
        <v>203</v>
      </c>
      <c r="H94" s="179">
        <v>26.1</v>
      </c>
      <c r="I94" s="180" t="s">
        <v>202</v>
      </c>
      <c r="J94" s="139">
        <f>IF(OR(D94=FALSE,Q94=$AK$11),B94,0)</f>
        <v>1</v>
      </c>
      <c r="K94" s="46"/>
      <c r="L94" s="84"/>
      <c r="M94" s="71" t="str">
        <f t="shared" si="18"/>
        <v/>
      </c>
      <c r="N94" s="71" t="str">
        <f t="shared" si="19"/>
        <v/>
      </c>
      <c r="O94" s="71"/>
      <c r="P94" s="71"/>
      <c r="Q94" s="161"/>
      <c r="R94" s="131"/>
      <c r="S94" s="195"/>
      <c r="T94" s="58"/>
      <c r="V94" s="164"/>
      <c r="W94" s="164"/>
      <c r="X94" s="164"/>
      <c r="Y94" s="164"/>
      <c r="Z94" s="164"/>
      <c r="AA94" s="214"/>
      <c r="AB94" s="214"/>
      <c r="AC94" s="214"/>
      <c r="AD94" s="218"/>
    </row>
    <row r="95" spans="1:32" ht="45" customHeight="1" x14ac:dyDescent="0.3">
      <c r="E95" s="72"/>
      <c r="F95" s="72" t="s">
        <v>23</v>
      </c>
      <c r="G95" s="72"/>
      <c r="H95" s="73"/>
      <c r="I95" s="72"/>
      <c r="J95" s="73">
        <f>SUM(J91:J94)</f>
        <v>3</v>
      </c>
      <c r="K95" s="37">
        <f>SUM(K91:K94)</f>
        <v>0</v>
      </c>
      <c r="L95" s="69"/>
      <c r="M95" s="74">
        <f t="shared" ref="M95:N95" si="20">SUM(M91:M94)</f>
        <v>0</v>
      </c>
      <c r="N95" s="74">
        <f t="shared" si="20"/>
        <v>0</v>
      </c>
      <c r="O95" s="26"/>
      <c r="P95" s="26"/>
      <c r="Q95" s="55"/>
      <c r="R95" s="58"/>
      <c r="S95" s="133"/>
      <c r="T95" s="58"/>
    </row>
    <row r="96" spans="1:32" ht="45" customHeight="1" x14ac:dyDescent="0.3">
      <c r="E96" s="59"/>
      <c r="F96" s="6"/>
      <c r="G96" s="6"/>
      <c r="H96" s="55"/>
      <c r="I96" s="6"/>
      <c r="J96" s="55"/>
      <c r="K96" s="43"/>
      <c r="L96" s="69"/>
      <c r="M96" s="55"/>
      <c r="N96" s="55"/>
      <c r="O96" s="55"/>
      <c r="P96" s="55"/>
      <c r="Q96" s="55"/>
      <c r="R96" s="58"/>
      <c r="S96" s="133"/>
      <c r="T96" s="58"/>
    </row>
    <row r="97" spans="1:30" ht="45" customHeight="1" x14ac:dyDescent="0.3">
      <c r="E97" s="18"/>
      <c r="F97" s="262" t="s">
        <v>204</v>
      </c>
      <c r="G97" s="262"/>
      <c r="H97" s="262"/>
      <c r="I97" s="262"/>
      <c r="J97" s="18">
        <v>10</v>
      </c>
      <c r="K97" s="39"/>
      <c r="L97" s="69"/>
      <c r="M97" s="17"/>
      <c r="N97" s="17"/>
      <c r="O97" s="17"/>
      <c r="P97" s="17"/>
      <c r="Q97" s="17"/>
      <c r="R97" s="83"/>
      <c r="S97" s="134"/>
      <c r="T97" s="83"/>
      <c r="V97" s="156"/>
      <c r="W97" s="156"/>
      <c r="X97" s="156"/>
      <c r="Y97" s="156"/>
      <c r="Z97" s="156"/>
      <c r="AA97" s="156"/>
      <c r="AB97" s="156"/>
      <c r="AC97" s="156"/>
      <c r="AD97" s="156"/>
    </row>
    <row r="98" spans="1:30" ht="45" customHeight="1" x14ac:dyDescent="0.3">
      <c r="E98" s="135"/>
      <c r="F98" s="158" t="s">
        <v>205</v>
      </c>
      <c r="G98" s="181" t="s">
        <v>206</v>
      </c>
      <c r="H98" s="182">
        <v>27.1</v>
      </c>
      <c r="I98" s="174" t="s">
        <v>205</v>
      </c>
      <c r="J98" s="290">
        <v>10</v>
      </c>
      <c r="K98" s="47"/>
      <c r="L98" s="291" t="str">
        <f>IF(SUM(K98:K102)&gt;10,"ERROR: the total number of points available in the Innovation category is 10. Please enter a points score less than or equal to 10.","")</f>
        <v/>
      </c>
      <c r="M98" s="71" t="str">
        <f>IF(OR(Q98=$AK$9,Q98=$AK$10),K98,"")</f>
        <v/>
      </c>
      <c r="N98" s="71" t="str">
        <f>IF(Q98=$AK$11,K98,"")</f>
        <v/>
      </c>
      <c r="O98" s="71"/>
      <c r="P98" s="71"/>
      <c r="Q98" s="161"/>
      <c r="R98" s="131"/>
      <c r="S98" s="194"/>
      <c r="T98" s="58"/>
      <c r="V98" s="164"/>
      <c r="W98" s="164"/>
      <c r="X98" s="164"/>
      <c r="Y98" s="164"/>
      <c r="Z98" s="164"/>
      <c r="AA98" s="214"/>
      <c r="AB98" s="214"/>
      <c r="AC98" s="214"/>
      <c r="AD98" s="218"/>
    </row>
    <row r="99" spans="1:30" ht="45" customHeight="1" x14ac:dyDescent="0.3">
      <c r="E99" s="135"/>
      <c r="F99" s="136" t="s">
        <v>207</v>
      </c>
      <c r="G99" s="183" t="s">
        <v>208</v>
      </c>
      <c r="H99" s="139">
        <v>27.2</v>
      </c>
      <c r="I99" s="144" t="s">
        <v>207</v>
      </c>
      <c r="J99" s="290"/>
      <c r="K99" s="47"/>
      <c r="L99" s="291"/>
      <c r="M99" s="71" t="str">
        <f t="shared" ref="M99:M102" si="21">IF(OR(Q99=$AK$9,Q99=$AK$10),K99,"")</f>
        <v/>
      </c>
      <c r="N99" s="71" t="str">
        <f t="shared" ref="N99:N102" si="22">IF(Q99=$AK$11,K99,"")</f>
        <v/>
      </c>
      <c r="O99" s="71"/>
      <c r="P99" s="71"/>
      <c r="Q99" s="161"/>
      <c r="R99" s="131"/>
      <c r="S99" s="195"/>
      <c r="T99" s="58"/>
      <c r="V99" s="164"/>
      <c r="W99" s="164"/>
      <c r="X99" s="164"/>
      <c r="Y99" s="164"/>
      <c r="Z99" s="164"/>
      <c r="AA99" s="214"/>
      <c r="AB99" s="214"/>
      <c r="AC99" s="214"/>
      <c r="AD99" s="218"/>
    </row>
    <row r="100" spans="1:30" ht="45" customHeight="1" x14ac:dyDescent="0.3">
      <c r="E100" s="135"/>
      <c r="F100" s="136" t="s">
        <v>209</v>
      </c>
      <c r="G100" s="183" t="s">
        <v>210</v>
      </c>
      <c r="H100" s="139">
        <v>27.3</v>
      </c>
      <c r="I100" s="144" t="s">
        <v>209</v>
      </c>
      <c r="J100" s="290"/>
      <c r="K100" s="47"/>
      <c r="L100" s="291"/>
      <c r="M100" s="71" t="str">
        <f t="shared" si="21"/>
        <v/>
      </c>
      <c r="N100" s="71" t="str">
        <f t="shared" si="22"/>
        <v/>
      </c>
      <c r="O100" s="71"/>
      <c r="P100" s="71"/>
      <c r="Q100" s="161"/>
      <c r="R100" s="131"/>
      <c r="S100" s="195"/>
      <c r="T100" s="58"/>
      <c r="V100" s="164"/>
      <c r="W100" s="164"/>
      <c r="X100" s="164"/>
      <c r="Y100" s="164"/>
      <c r="Z100" s="164"/>
      <c r="AA100" s="214"/>
      <c r="AB100" s="214"/>
      <c r="AC100" s="214"/>
      <c r="AD100" s="218"/>
    </row>
    <row r="101" spans="1:30" ht="45" customHeight="1" x14ac:dyDescent="0.3">
      <c r="E101" s="135"/>
      <c r="F101" s="136" t="s">
        <v>211</v>
      </c>
      <c r="G101" s="183" t="s">
        <v>212</v>
      </c>
      <c r="H101" s="139">
        <v>27.4</v>
      </c>
      <c r="I101" s="144" t="s">
        <v>211</v>
      </c>
      <c r="J101" s="290"/>
      <c r="K101" s="47"/>
      <c r="L101" s="291"/>
      <c r="M101" s="71" t="str">
        <f t="shared" si="21"/>
        <v/>
      </c>
      <c r="N101" s="71" t="str">
        <f t="shared" si="22"/>
        <v/>
      </c>
      <c r="O101" s="71"/>
      <c r="P101" s="71"/>
      <c r="Q101" s="161"/>
      <c r="R101" s="131"/>
      <c r="S101" s="195"/>
      <c r="T101" s="58"/>
      <c r="V101" s="164"/>
      <c r="W101" s="164"/>
      <c r="X101" s="164"/>
      <c r="Y101" s="164"/>
      <c r="Z101" s="164"/>
      <c r="AA101" s="214"/>
      <c r="AB101" s="214"/>
      <c r="AC101" s="214"/>
      <c r="AD101" s="218"/>
    </row>
    <row r="102" spans="1:30" ht="45" customHeight="1" x14ac:dyDescent="0.3">
      <c r="E102" s="135"/>
      <c r="F102" s="159" t="s">
        <v>213</v>
      </c>
      <c r="G102" s="184" t="s">
        <v>214</v>
      </c>
      <c r="H102" s="168">
        <v>27.5</v>
      </c>
      <c r="I102" s="185" t="s">
        <v>213</v>
      </c>
      <c r="J102" s="290"/>
      <c r="K102" s="47"/>
      <c r="L102" s="291"/>
      <c r="M102" s="71" t="str">
        <f t="shared" si="21"/>
        <v/>
      </c>
      <c r="N102" s="71" t="str">
        <f t="shared" si="22"/>
        <v/>
      </c>
      <c r="O102" s="71"/>
      <c r="P102" s="71"/>
      <c r="Q102" s="161"/>
      <c r="R102" s="131"/>
      <c r="S102" s="195"/>
      <c r="T102" s="58"/>
      <c r="V102" s="164"/>
      <c r="W102" s="164"/>
      <c r="X102" s="164"/>
      <c r="Y102" s="164"/>
      <c r="Z102" s="164"/>
      <c r="AA102" s="214"/>
      <c r="AB102" s="214"/>
      <c r="AC102" s="214"/>
      <c r="AD102" s="218"/>
    </row>
    <row r="103" spans="1:30" ht="45" customHeight="1" x14ac:dyDescent="0.3">
      <c r="E103" s="72"/>
      <c r="F103" s="72" t="s">
        <v>23</v>
      </c>
      <c r="G103" s="72"/>
      <c r="H103" s="73"/>
      <c r="I103" s="72"/>
      <c r="J103" s="73">
        <f>SUM(J98)</f>
        <v>10</v>
      </c>
      <c r="K103" s="37">
        <f>IF(SUM(K98:K102)&gt;10,10,SUM(K98:K102))</f>
        <v>0</v>
      </c>
      <c r="L103" s="70" t="str">
        <f>IF(K103&gt;10,"!","")</f>
        <v/>
      </c>
      <c r="M103" s="74">
        <f t="shared" ref="M103:N103" si="23">IF(SUM(M98:M102)&gt;10,10,SUM(M98:M102))</f>
        <v>0</v>
      </c>
      <c r="N103" s="74">
        <f t="shared" si="23"/>
        <v>0</v>
      </c>
      <c r="O103" s="26"/>
      <c r="P103" s="26"/>
    </row>
    <row r="104" spans="1:30" ht="45" customHeight="1" x14ac:dyDescent="0.3">
      <c r="F104" s="6"/>
      <c r="G104" s="6"/>
      <c r="H104" s="55"/>
      <c r="I104" s="6"/>
      <c r="J104" s="55"/>
      <c r="K104" s="55"/>
      <c r="L104" s="58"/>
      <c r="M104" s="55"/>
      <c r="N104" s="55"/>
      <c r="O104" s="55"/>
      <c r="P104" s="55"/>
    </row>
    <row r="105" spans="1:30" ht="45" customHeight="1" x14ac:dyDescent="0.3">
      <c r="A105" s="121" t="s">
        <v>215</v>
      </c>
      <c r="F105" s="25"/>
      <c r="G105" s="87"/>
      <c r="H105" s="26"/>
      <c r="I105" s="86" t="s">
        <v>216</v>
      </c>
      <c r="J105" s="61" t="s">
        <v>217</v>
      </c>
      <c r="K105" s="61" t="s">
        <v>218</v>
      </c>
      <c r="L105" s="26"/>
      <c r="M105" s="61" t="s">
        <v>219</v>
      </c>
      <c r="N105" s="61" t="s">
        <v>220</v>
      </c>
      <c r="O105" s="52"/>
      <c r="P105" s="52"/>
      <c r="Q105" s="7"/>
      <c r="R105" s="83"/>
      <c r="S105" s="8"/>
      <c r="T105" s="83"/>
    </row>
    <row r="106" spans="1:30" ht="45" customHeight="1" x14ac:dyDescent="0.3">
      <c r="A106" s="121">
        <f>SUM(A27:A94)</f>
        <v>0</v>
      </c>
      <c r="F106" s="25"/>
      <c r="G106" s="87"/>
      <c r="H106" s="26"/>
      <c r="I106" s="68" t="s">
        <v>221</v>
      </c>
      <c r="J106" s="224">
        <f>SUM(J24+J48+J54+J62+J70+J81+J88+J95)</f>
        <v>100</v>
      </c>
      <c r="K106" s="48">
        <f>K24+K48+K54+K62+K70+K81+K88+K95+K103</f>
        <v>0</v>
      </c>
      <c r="L106" s="26"/>
      <c r="M106" s="48">
        <f>(M24+M48+M54+M62+M70+M81+M88+M95)/J106*100+M103</f>
        <v>0</v>
      </c>
      <c r="N106" s="48">
        <f>(N24+N48+N54+N62+N70+N81+N88+N95)/J106*100+N103</f>
        <v>0</v>
      </c>
      <c r="O106" s="54"/>
      <c r="P106" s="54"/>
      <c r="Q106" s="7"/>
      <c r="R106" s="83"/>
      <c r="S106" s="8"/>
      <c r="T106" s="83"/>
    </row>
    <row r="107" spans="1:30" ht="45" customHeight="1" x14ac:dyDescent="0.3">
      <c r="F107" s="67"/>
      <c r="G107" s="67"/>
      <c r="H107" s="55"/>
      <c r="I107" s="68" t="s">
        <v>222</v>
      </c>
      <c r="J107" s="88"/>
      <c r="K107" s="28">
        <f>K106/J106*100</f>
        <v>0</v>
      </c>
      <c r="L107" s="105"/>
      <c r="M107" s="9"/>
      <c r="N107" s="289"/>
      <c r="O107" s="105"/>
      <c r="P107" s="105"/>
      <c r="Q107" s="7"/>
      <c r="R107" s="10"/>
      <c r="S107" s="11"/>
      <c r="T107" s="58"/>
    </row>
    <row r="108" spans="1:30" ht="45" customHeight="1" x14ac:dyDescent="0.3">
      <c r="F108" s="67"/>
      <c r="G108" s="67"/>
      <c r="H108" s="55"/>
      <c r="I108" s="68" t="s">
        <v>223</v>
      </c>
      <c r="J108" s="24">
        <v>10</v>
      </c>
      <c r="K108" s="48">
        <f>K103</f>
        <v>0</v>
      </c>
      <c r="L108" s="105"/>
      <c r="M108" s="9"/>
      <c r="N108" s="289"/>
      <c r="O108" s="105"/>
      <c r="P108" s="105"/>
      <c r="Q108" s="105"/>
      <c r="R108" s="10"/>
      <c r="S108" s="11"/>
      <c r="T108" s="58"/>
    </row>
    <row r="109" spans="1:30" ht="45" customHeight="1" x14ac:dyDescent="0.3">
      <c r="I109" s="68" t="s">
        <v>224</v>
      </c>
      <c r="J109" s="89"/>
      <c r="K109" s="28">
        <f>(K107)+K108</f>
        <v>0</v>
      </c>
    </row>
    <row r="112" spans="1:30" ht="45" customHeight="1" x14ac:dyDescent="0.3"/>
    <row r="113" spans="1:19" ht="45" customHeight="1" x14ac:dyDescent="0.3"/>
    <row r="114" spans="1:19" ht="45" customHeight="1" x14ac:dyDescent="0.3"/>
    <row r="115" spans="1:19" ht="45" customHeight="1" x14ac:dyDescent="0.3"/>
    <row r="116" spans="1:19" ht="45" customHeight="1" x14ac:dyDescent="0.3"/>
    <row r="122" spans="1:19" s="95" customFormat="1" ht="37.5" hidden="1" customHeight="1" x14ac:dyDescent="0.25">
      <c r="A122" s="92"/>
      <c r="B122" s="92"/>
      <c r="C122" s="92"/>
      <c r="D122" s="92"/>
      <c r="E122" s="92"/>
      <c r="F122" s="93"/>
      <c r="G122" s="93"/>
      <c r="H122" s="94"/>
      <c r="I122" s="93"/>
      <c r="J122" s="94"/>
      <c r="K122" s="94"/>
      <c r="M122" s="94"/>
      <c r="N122" s="94"/>
      <c r="O122" s="91" t="s">
        <v>225</v>
      </c>
      <c r="P122" s="91" t="s">
        <v>226</v>
      </c>
      <c r="Q122" s="96" t="s">
        <v>227</v>
      </c>
      <c r="R122" s="97" t="s">
        <v>228</v>
      </c>
      <c r="S122" s="93"/>
    </row>
    <row r="123" spans="1:19" s="95" customFormat="1" ht="37.5" hidden="1" customHeight="1" x14ac:dyDescent="0.25">
      <c r="A123" s="92"/>
      <c r="B123" s="92"/>
      <c r="C123" s="92"/>
      <c r="D123" s="92"/>
      <c r="E123" s="92"/>
      <c r="F123" s="93"/>
      <c r="G123" s="93"/>
      <c r="H123" s="94"/>
      <c r="I123" s="93"/>
      <c r="J123" s="94"/>
      <c r="K123" s="94"/>
      <c r="M123" s="94"/>
      <c r="N123" s="91" t="s">
        <v>70</v>
      </c>
      <c r="O123" s="99"/>
      <c r="P123" s="98">
        <f>COUNTIF(P9:P94,"Core")</f>
        <v>0</v>
      </c>
      <c r="Q123" s="98">
        <f>COUNTIF(Q9:Q94,"Not Awarded - Major Non-compliance")</f>
        <v>0</v>
      </c>
      <c r="R123" s="100"/>
      <c r="S123" s="93"/>
    </row>
    <row r="124" spans="1:19" s="95" customFormat="1" ht="37.5" hidden="1" customHeight="1" x14ac:dyDescent="0.25">
      <c r="A124" s="92"/>
      <c r="B124" s="92"/>
      <c r="C124" s="92"/>
      <c r="D124" s="92"/>
      <c r="E124" s="92"/>
      <c r="F124" s="93"/>
      <c r="G124" s="93"/>
      <c r="H124" s="94"/>
      <c r="I124" s="93"/>
      <c r="J124" s="94"/>
      <c r="K124" s="94"/>
      <c r="M124" s="94"/>
      <c r="N124" s="91" t="s">
        <v>71</v>
      </c>
      <c r="O124" s="98">
        <f>COUNTIF(O9:O94,"Stage 1")</f>
        <v>0</v>
      </c>
      <c r="P124" s="98">
        <f>COUNTIF(P9:P94,"Stage 1")</f>
        <v>0</v>
      </c>
      <c r="Q124" s="98">
        <f>COUNTIF(Q9:Q94,"Not Awarded - Major Non-compliance")</f>
        <v>0</v>
      </c>
      <c r="R124" s="91" t="str">
        <f>IF(Q124&gt;P124*0.5, "Go to Stage 2", "Assessment Complete")</f>
        <v>Assessment Complete</v>
      </c>
      <c r="S124" s="93"/>
    </row>
    <row r="125" spans="1:19" s="95" customFormat="1" ht="37.5" hidden="1" customHeight="1" x14ac:dyDescent="0.25">
      <c r="A125" s="92"/>
      <c r="B125" s="92"/>
      <c r="C125" s="92"/>
      <c r="D125" s="92"/>
      <c r="E125" s="92"/>
      <c r="F125" s="93"/>
      <c r="G125" s="93"/>
      <c r="H125" s="94"/>
      <c r="I125" s="93"/>
      <c r="J125" s="94"/>
      <c r="K125" s="94"/>
      <c r="M125" s="94"/>
      <c r="N125" s="91" t="s">
        <v>73</v>
      </c>
      <c r="O125" s="98">
        <f>COUNTIF(O9:O94,"Stage 2")</f>
        <v>0</v>
      </c>
      <c r="P125" s="98">
        <f>COUNTIF(P9:P94,"Stage 2")</f>
        <v>0</v>
      </c>
      <c r="Q125" s="98">
        <f>COUNTIF(Q9:Q94,"Not Awarded - Major Non-compliance")</f>
        <v>0</v>
      </c>
      <c r="R125" s="91" t="str">
        <f>IF(AND(R124="Go to Stage 2", P125=0),R124,IF(Q125&gt;SUM(P124:P125)*0.5,"Go to Stage 3","Assessment Complete"))</f>
        <v>Assessment Complete</v>
      </c>
      <c r="S125" s="93"/>
    </row>
    <row r="126" spans="1:19" s="95" customFormat="1" ht="37.5" hidden="1" customHeight="1" x14ac:dyDescent="0.25">
      <c r="A126" s="92"/>
      <c r="B126" s="92"/>
      <c r="C126" s="92"/>
      <c r="D126" s="92"/>
      <c r="E126" s="92"/>
      <c r="F126" s="93"/>
      <c r="G126" s="93"/>
      <c r="H126" s="94"/>
      <c r="I126" s="93"/>
      <c r="J126" s="94"/>
      <c r="K126" s="94"/>
      <c r="M126" s="94"/>
      <c r="N126" s="91" t="s">
        <v>77</v>
      </c>
      <c r="O126" s="98">
        <f>COUNTIF(O9:O94,"Stage 3")</f>
        <v>0</v>
      </c>
      <c r="P126" s="98">
        <f>COUNTIF(P9:P94,"Stage 3")</f>
        <v>0</v>
      </c>
      <c r="Q126" s="98">
        <f>COUNTIF(Q9:Q94,"Not Awarded - Major Non-compliance")</f>
        <v>0</v>
      </c>
      <c r="R126" s="100"/>
      <c r="S126" s="93"/>
    </row>
    <row r="127" spans="1:19" s="95" customFormat="1" ht="37.5" hidden="1" customHeight="1" x14ac:dyDescent="0.25">
      <c r="A127" s="92"/>
      <c r="B127" s="92"/>
      <c r="C127" s="92"/>
      <c r="D127" s="92"/>
      <c r="E127" s="92"/>
      <c r="F127" s="93"/>
      <c r="G127" s="93"/>
      <c r="H127" s="94"/>
      <c r="I127" s="93"/>
      <c r="J127" s="94"/>
      <c r="K127" s="94"/>
      <c r="M127" s="94"/>
      <c r="N127" s="94"/>
      <c r="O127" s="101"/>
      <c r="P127" s="102"/>
      <c r="Q127" s="96">
        <f>COUNTIF(Q9:Q94,"Awarded - Compliant")+COUNTIF(Q9:Q94,"Awarded - Minor non-Compliance")+COUNTIF(Q9:Q94,"Not Awarded - Major non-compliance")</f>
        <v>0</v>
      </c>
      <c r="R127" s="91" t="str">
        <f>IF(R124="Assessment Complete",R124,IF(R125="Assessment Complete",R125,IF(P123&gt;=1,R125,"Assessment Complete")))</f>
        <v>Assessment Complete</v>
      </c>
      <c r="S127" s="93"/>
    </row>
    <row r="218" spans="2:2" x14ac:dyDescent="0.3">
      <c r="B218" s="53" t="b">
        <v>0</v>
      </c>
    </row>
    <row r="219" spans="2:2" x14ac:dyDescent="0.3">
      <c r="B219" s="53" t="b">
        <v>1</v>
      </c>
    </row>
  </sheetData>
  <sheetProtection algorithmName="SHA-512" hashValue="czacVglLZvZkyo94rAb+VfJ6yG0IH2AylhnVCK7a16oWyjBtT0y1r5lYYHsYkaAzShmMOXvDXJQ0dFSUjbTt5Q==" saltValue="3EmCHTHydzNp+JzBDty2Wg==" spinCount="100000" sheet="1" objects="1" scenarios="1"/>
  <dataConsolidate/>
  <customSheetViews>
    <customSheetView guid="{5013EB9C-19BB-466B-9CDC-5A3743C1EB5F}" scale="70" showGridLines="0" fitToPage="1" hiddenRows="1" hiddenColumns="1" topLeftCell="C1">
      <pane ySplit="6" topLeftCell="A94" activePane="bottomLeft" state="frozen"/>
      <selection pane="bottomLeft" activeCell="I12" sqref="I11:I12"/>
      <pageMargins left="0" right="0" top="0" bottom="0" header="0" footer="0"/>
      <pageSetup paperSize="9" scale="55" orientation="portrait" horizontalDpi="1200" verticalDpi="1200" r:id="rId1"/>
    </customSheetView>
  </customSheetViews>
  <mergeCells count="65">
    <mergeCell ref="Q83:R83"/>
    <mergeCell ref="M83:N83"/>
    <mergeCell ref="N107:N108"/>
    <mergeCell ref="F90:I90"/>
    <mergeCell ref="F91:F92"/>
    <mergeCell ref="G91:G92"/>
    <mergeCell ref="F97:I97"/>
    <mergeCell ref="J98:J102"/>
    <mergeCell ref="L98:L102"/>
    <mergeCell ref="F83:I83"/>
    <mergeCell ref="L84:L86"/>
    <mergeCell ref="F84:F87"/>
    <mergeCell ref="G84:G87"/>
    <mergeCell ref="F73:F74"/>
    <mergeCell ref="G73:G74"/>
    <mergeCell ref="F75:F76"/>
    <mergeCell ref="G75:G76"/>
    <mergeCell ref="F78:F80"/>
    <mergeCell ref="G78:G80"/>
    <mergeCell ref="F65:F69"/>
    <mergeCell ref="G65:G69"/>
    <mergeCell ref="F51:F53"/>
    <mergeCell ref="F57:F61"/>
    <mergeCell ref="G57:G61"/>
    <mergeCell ref="G52:G53"/>
    <mergeCell ref="F43:F44"/>
    <mergeCell ref="G43:G44"/>
    <mergeCell ref="F45:F46"/>
    <mergeCell ref="G45:G46"/>
    <mergeCell ref="F50:I50"/>
    <mergeCell ref="F33:F36"/>
    <mergeCell ref="G33:G36"/>
    <mergeCell ref="F37:F39"/>
    <mergeCell ref="G37:G39"/>
    <mergeCell ref="F40:F42"/>
    <mergeCell ref="G40:G42"/>
    <mergeCell ref="F30:F32"/>
    <mergeCell ref="G30:G32"/>
    <mergeCell ref="F14:F16"/>
    <mergeCell ref="G14:G16"/>
    <mergeCell ref="F17:F18"/>
    <mergeCell ref="G17:G18"/>
    <mergeCell ref="F26:I26"/>
    <mergeCell ref="F27:F29"/>
    <mergeCell ref="G27:G29"/>
    <mergeCell ref="G19:G21"/>
    <mergeCell ref="F19:F21"/>
    <mergeCell ref="F22:F23"/>
    <mergeCell ref="G22:G23"/>
    <mergeCell ref="F2:I2"/>
    <mergeCell ref="G4:H4"/>
    <mergeCell ref="G5:H5"/>
    <mergeCell ref="F8:I8"/>
    <mergeCell ref="F10:F12"/>
    <mergeCell ref="G10:G12"/>
    <mergeCell ref="V1:Y1"/>
    <mergeCell ref="V2:Y2"/>
    <mergeCell ref="V5:Y5"/>
    <mergeCell ref="V4:Y4"/>
    <mergeCell ref="V3:Y3"/>
    <mergeCell ref="Z1:AC1"/>
    <mergeCell ref="Z3:AC3"/>
    <mergeCell ref="Z4:AC4"/>
    <mergeCell ref="Z5:AC5"/>
    <mergeCell ref="Z2:AC2"/>
  </mergeCells>
  <conditionalFormatting sqref="H25:J25">
    <cfRule type="expression" dxfId="53" priority="128">
      <formula>#REF!=0</formula>
    </cfRule>
  </conditionalFormatting>
  <conditionalFormatting sqref="G54">
    <cfRule type="expression" dxfId="52" priority="127">
      <formula>#REF!=0</formula>
    </cfRule>
  </conditionalFormatting>
  <conditionalFormatting sqref="K22:K23">
    <cfRule type="expression" dxfId="51" priority="126">
      <formula>$G$22=$I$22</formula>
    </cfRule>
  </conditionalFormatting>
  <conditionalFormatting sqref="K20:K21">
    <cfRule type="expression" dxfId="50" priority="125">
      <formula>$G$19=$I$20</formula>
    </cfRule>
  </conditionalFormatting>
  <conditionalFormatting sqref="K84">
    <cfRule type="expression" dxfId="49" priority="118">
      <formula>$G$51=#REF!</formula>
    </cfRule>
  </conditionalFormatting>
  <conditionalFormatting sqref="G25">
    <cfRule type="expression" dxfId="48" priority="99">
      <formula>#REF!=0</formula>
    </cfRule>
  </conditionalFormatting>
  <conditionalFormatting sqref="H45:K45">
    <cfRule type="expression" dxfId="47" priority="96">
      <formula>$G$45=$I$46</formula>
    </cfRule>
  </conditionalFormatting>
  <conditionalFormatting sqref="H46:K46">
    <cfRule type="expression" dxfId="46" priority="95">
      <formula>$G$45=$I$45</formula>
    </cfRule>
  </conditionalFormatting>
  <conditionalFormatting sqref="H36:I36 K36">
    <cfRule type="expression" dxfId="45" priority="94">
      <formula>$B$36=TRUE</formula>
    </cfRule>
  </conditionalFormatting>
  <conditionalFormatting sqref="H38:K38 J39:J44">
    <cfRule type="expression" dxfId="44" priority="93">
      <formula>$B$38=TRUE</formula>
    </cfRule>
  </conditionalFormatting>
  <conditionalFormatting sqref="H39:I39 K39">
    <cfRule type="expression" dxfId="43" priority="92">
      <formula>$B$39=TRUE</formula>
    </cfRule>
  </conditionalFormatting>
  <conditionalFormatting sqref="H44:I44 K44">
    <cfRule type="expression" dxfId="42" priority="91">
      <formula>$B$44=TRUE</formula>
    </cfRule>
  </conditionalFormatting>
  <conditionalFormatting sqref="F92:K92 F91:J91 J93:J94">
    <cfRule type="expression" dxfId="41" priority="90">
      <formula>$B$92=TRUE</formula>
    </cfRule>
  </conditionalFormatting>
  <conditionalFormatting sqref="F93:I93 K93">
    <cfRule type="expression" dxfId="40" priority="89">
      <formula>$B$93=TRUE</formula>
    </cfRule>
  </conditionalFormatting>
  <conditionalFormatting sqref="F94:I94 K94">
    <cfRule type="expression" dxfId="39" priority="88">
      <formula>$B$94=TRUE</formula>
    </cfRule>
  </conditionalFormatting>
  <conditionalFormatting sqref="J67:J68">
    <cfRule type="expression" dxfId="38" priority="83">
      <formula>$B$67=TRUE</formula>
    </cfRule>
  </conditionalFormatting>
  <conditionalFormatting sqref="H68:J68">
    <cfRule type="expression" dxfId="37" priority="82">
      <formula>$B$68=TRUE</formula>
    </cfRule>
  </conditionalFormatting>
  <conditionalFormatting sqref="H76:I76 K76">
    <cfRule type="expression" dxfId="36" priority="68">
      <formula>$B$76=TRUE</formula>
    </cfRule>
  </conditionalFormatting>
  <conditionalFormatting sqref="H75:K75 J76">
    <cfRule type="expression" dxfId="35" priority="67">
      <formula>$B$75=TRUE</formula>
    </cfRule>
  </conditionalFormatting>
  <conditionalFormatting sqref="H86:K86 H87 J87:K87">
    <cfRule type="expression" dxfId="34" priority="65">
      <formula>$B$86=TRUE</formula>
    </cfRule>
  </conditionalFormatting>
  <conditionalFormatting sqref="H27:K27 J28:J32">
    <cfRule type="expression" dxfId="33" priority="56">
      <formula>$B$27=TRUE</formula>
    </cfRule>
  </conditionalFormatting>
  <conditionalFormatting sqref="H28:I28 K28">
    <cfRule type="expression" dxfId="32" priority="55">
      <formula>$B$28=TRUE</formula>
    </cfRule>
  </conditionalFormatting>
  <conditionalFormatting sqref="H29:I29 K29">
    <cfRule type="expression" dxfId="31" priority="54">
      <formula>$B$29=TRUE</formula>
    </cfRule>
  </conditionalFormatting>
  <conditionalFormatting sqref="H30:I30 K30">
    <cfRule type="expression" dxfId="30" priority="53">
      <formula>$B$30=TRUE</formula>
    </cfRule>
  </conditionalFormatting>
  <conditionalFormatting sqref="H31:I31 K31">
    <cfRule type="expression" dxfId="29" priority="52">
      <formula>$B$31=TRUE</formula>
    </cfRule>
  </conditionalFormatting>
  <conditionalFormatting sqref="H32:I32 K32">
    <cfRule type="expression" dxfId="28" priority="51">
      <formula>$B$32=TRUE</formula>
    </cfRule>
  </conditionalFormatting>
  <conditionalFormatting sqref="H34:K34 J35:J36">
    <cfRule type="expression" dxfId="27" priority="50">
      <formula>$B$34=TRUE</formula>
    </cfRule>
  </conditionalFormatting>
  <conditionalFormatting sqref="H35:I35 K35">
    <cfRule type="expression" dxfId="26" priority="49">
      <formula>$B$35=TRUE</formula>
    </cfRule>
  </conditionalFormatting>
  <conditionalFormatting sqref="H40:I40 K40">
    <cfRule type="expression" dxfId="25" priority="48">
      <formula>$B$40=TRUE</formula>
    </cfRule>
  </conditionalFormatting>
  <conditionalFormatting sqref="H41:I41 K41">
    <cfRule type="expression" dxfId="24" priority="47">
      <formula>$B$41=TRUE</formula>
    </cfRule>
  </conditionalFormatting>
  <conditionalFormatting sqref="H42:I42 K42">
    <cfRule type="expression" dxfId="23" priority="46">
      <formula>$B$42=TRUE</formula>
    </cfRule>
  </conditionalFormatting>
  <conditionalFormatting sqref="H23:J23">
    <cfRule type="expression" dxfId="22" priority="39">
      <formula>$G$22=$I$22</formula>
    </cfRule>
  </conditionalFormatting>
  <conditionalFormatting sqref="H22:J22">
    <cfRule type="expression" dxfId="21" priority="38">
      <formula>$G$22=$I$23</formula>
    </cfRule>
  </conditionalFormatting>
  <conditionalFormatting sqref="H79 J79:K79 H78:I78">
    <cfRule type="expression" dxfId="20" priority="131">
      <formula>$G$78=$W$80</formula>
    </cfRule>
  </conditionalFormatting>
  <conditionalFormatting sqref="I87">
    <cfRule type="expression" dxfId="19" priority="26">
      <formula>$B$85=TRUE</formula>
    </cfRule>
  </conditionalFormatting>
  <conditionalFormatting sqref="J59">
    <cfRule type="expression" dxfId="18" priority="20">
      <formula>$B$59=TRUE</formula>
    </cfRule>
  </conditionalFormatting>
  <conditionalFormatting sqref="H59:I59">
    <cfRule type="expression" dxfId="17" priority="19">
      <formula>$B$59=TRUE</formula>
    </cfRule>
  </conditionalFormatting>
  <conditionalFormatting sqref="S58:S61 S84:S87 S27:S47 S65:S69 S98:S102 S73:S80 S91:S94 S9:S23 S51:S53">
    <cfRule type="expression" dxfId="16" priority="132">
      <formula>Q9=$AK$11</formula>
    </cfRule>
  </conditionalFormatting>
  <conditionalFormatting sqref="H67:J67">
    <cfRule type="expression" dxfId="15" priority="143">
      <formula>$B$67=TRUE</formula>
    </cfRule>
  </conditionalFormatting>
  <conditionalFormatting sqref="H66:J66">
    <cfRule type="expression" dxfId="14" priority="147">
      <formula>$B$66=TRUE</formula>
    </cfRule>
  </conditionalFormatting>
  <conditionalFormatting sqref="S57">
    <cfRule type="expression" dxfId="13" priority="7">
      <formula>Q57=$AK$9</formula>
    </cfRule>
  </conditionalFormatting>
  <conditionalFormatting sqref="H58:J58 H59 H60:J61 H57:I57">
    <cfRule type="expression" dxfId="12" priority="160">
      <formula>$G$51=$AF$51</formula>
    </cfRule>
  </conditionalFormatting>
  <conditionalFormatting sqref="H58:J58 H59 H60:J61 H57:I57">
    <cfRule type="expression" dxfId="11" priority="165">
      <formula>$G$51=#REF!</formula>
    </cfRule>
    <cfRule type="expression" dxfId="10" priority="166">
      <formula>$G$51=#REF!</formula>
    </cfRule>
    <cfRule type="expression" dxfId="9" priority="167">
      <formula>$G$51=#REF!</formula>
    </cfRule>
  </conditionalFormatting>
  <conditionalFormatting sqref="H65:J65 J57">
    <cfRule type="expression" dxfId="8" priority="180">
      <formula>$G$65=$AF$66</formula>
    </cfRule>
  </conditionalFormatting>
  <conditionalFormatting sqref="F77:K77">
    <cfRule type="expression" dxfId="7" priority="181">
      <formula>$G$72=$AF$74</formula>
    </cfRule>
  </conditionalFormatting>
  <conditionalFormatting sqref="F73:K74">
    <cfRule type="expression" dxfId="6" priority="182">
      <formula>$G$72=$AF$75</formula>
    </cfRule>
  </conditionalFormatting>
  <conditionalFormatting sqref="H80:K80">
    <cfRule type="expression" dxfId="5" priority="183">
      <formula>$G$78=$AF$81</formula>
    </cfRule>
  </conditionalFormatting>
  <conditionalFormatting sqref="H66:J69">
    <cfRule type="expression" dxfId="4" priority="184">
      <formula>$G$65=$AF$65</formula>
    </cfRule>
  </conditionalFormatting>
  <conditionalFormatting sqref="H58:K61">
    <cfRule type="expression" dxfId="3" priority="189">
      <formula>$G$57=$AE$58</formula>
    </cfRule>
  </conditionalFormatting>
  <conditionalFormatting sqref="H57:K57">
    <cfRule type="expression" dxfId="2" priority="190">
      <formula>$G$57=$AE$59</formula>
    </cfRule>
  </conditionalFormatting>
  <conditionalFormatting sqref="H53:K53">
    <cfRule type="expression" dxfId="1" priority="2">
      <formula>$G$52=$I$52</formula>
    </cfRule>
  </conditionalFormatting>
  <conditionalFormatting sqref="H52:K52">
    <cfRule type="expression" dxfId="0" priority="1">
      <formula>$G$52=$I$53</formula>
    </cfRule>
  </conditionalFormatting>
  <dataValidations xWindow="426" yWindow="774" count="20">
    <dataValidation allowBlank="1" showErrorMessage="1" promptTitle="Selection Required" prompt="Please indicate the project's desired pathway." sqref="G78:G80 G51" xr:uid="{00000000-0002-0000-0400-000000000000}"/>
    <dataValidation type="decimal" operator="lessThanOrEqual" allowBlank="1" showInputMessage="1" showErrorMessage="1" sqref="K27:K32 K34:K36 K103 K92:K94 K38:K47 K57:K61 K84:K87 K79:K80 K73:K77 K65:K69" xr:uid="{00000000-0002-0000-0400-000001000000}">
      <formula1>J27</formula1>
    </dataValidation>
    <dataValidation type="list" allowBlank="1" showInputMessage="1" showErrorMessage="1" sqref="G55 O98:P102" xr:uid="{00000000-0002-0000-0400-000004000000}">
      <formula1>#REF!</formula1>
    </dataValidation>
    <dataValidation type="decimal" allowBlank="1" showInputMessage="1" showErrorMessage="1" sqref="K18 K9 K20:K23 K11:K16" xr:uid="{00000000-0002-0000-0400-000005000000}">
      <formula1>0</formula1>
      <formula2>J9</formula2>
    </dataValidation>
    <dataValidation type="list" allowBlank="1" showInputMessage="1" showErrorMessage="1" sqref="G71" xr:uid="{00000000-0002-0000-0400-000006000000}">
      <formula1>$T$65:$T$66</formula1>
    </dataValidation>
    <dataValidation type="decimal" operator="lessThanOrEqual" allowBlank="1" showInputMessage="1" showErrorMessage="1" sqref="K98:K102" xr:uid="{00000000-0002-0000-0400-000008000000}">
      <formula1>10</formula1>
    </dataValidation>
    <dataValidation type="list" allowBlank="1" showInputMessage="1" showErrorMessage="1" promptTitle="Selection Required" prompt="Please indicate the project's desired pathway." sqref="G45:G46" xr:uid="{00000000-0002-0000-0400-00000B000000}">
      <formula1>$I$45:$I$46</formula1>
    </dataValidation>
    <dataValidation type="list" allowBlank="1" showInputMessage="1" showErrorMessage="1" sqref="F22:F23" xr:uid="{8495564B-95FD-4B43-BC96-3B5B688722D9}">
      <formula1>$I$22:$I$23</formula1>
    </dataValidation>
    <dataValidation type="list" allowBlank="1" showInputMessage="1" showErrorMessage="1" promptTitle="Selection Required" prompt="Please indicate the project's desired pathway." sqref="G22:G23" xr:uid="{48EB9FA0-2DA7-49C8-9ACF-DF1161BAE54F}">
      <formula1>$I$22:$I$23</formula1>
    </dataValidation>
    <dataValidation type="list" allowBlank="1" showInputMessage="1" showErrorMessage="1" sqref="O9:P23 O91:P94 O73:P80 O65:P69 O51:P53 O27:P47 O84:P87 O58:P61" xr:uid="{00000000-0002-0000-0400-00000D000000}">
      <formula1>$AK$12:$AK$13</formula1>
    </dataValidation>
    <dataValidation type="list" allowBlank="1" showInputMessage="1" showErrorMessage="1" sqref="Q80 Q73:Q74" xr:uid="{00000000-0002-0000-0400-00000F000000}">
      <formula1>$AK$7:$AK$9</formula1>
    </dataValidation>
    <dataValidation type="list" allowBlank="1" showInputMessage="1" showErrorMessage="1" sqref="G63" xr:uid="{00000000-0002-0000-0400-000003000000}">
      <formula1>$AF$56:$AF$56</formula1>
    </dataValidation>
    <dataValidation type="list" allowBlank="1" showInputMessage="1" showErrorMessage="1" promptTitle="Selection required " prompt="Please indicate the project's desired pathway." sqref="I58" xr:uid="{D5EBFFE8-21AE-4372-9A16-2D32A80039A9}">
      <formula1>$AF$56:$AF$58</formula1>
    </dataValidation>
    <dataValidation type="list" allowBlank="1" showInputMessage="1" showErrorMessage="1" promptTitle="Selection Required" prompt="Please indicate the project's desired pathway." sqref="G65:G69" xr:uid="{00000000-0002-0000-0400-000002000000}">
      <formula1>$AF$65:$AF$66</formula1>
    </dataValidation>
    <dataValidation allowBlank="1" showInputMessage="1" showErrorMessage="1" promptTitle="Selection Required" prompt="For the Materials category, either the 'Life Cycle Assessment' OR 'Sustainable Products' pathway must be selected." sqref="G72" xr:uid="{00000000-0002-0000-0400-00000C000000}"/>
    <dataValidation type="list" allowBlank="1" showInputMessage="1" showErrorMessage="1" promptTitle="Selection required" prompt="Please indicate the project's desired pathway." sqref="I79" xr:uid="{5CFFE5C5-21C3-430F-8D06-48EB2F77F038}">
      <formula1>"Percentage Benchmark,Fixed Benchmark"</formula1>
    </dataValidation>
    <dataValidation type="list" allowBlank="1" showErrorMessage="1" promptTitle="Selection Required" prompt="Please indicate the project's desired pathway." sqref="G57" xr:uid="{1D5C5A67-1399-4DE1-93E6-6395A2691B8D}">
      <formula1>$AE$58:$AE$59</formula1>
    </dataValidation>
    <dataValidation type="list" allowBlank="1" showInputMessage="1" showErrorMessage="1" promptTitle="Selection Required" prompt="Please indicate the project's desired pathway." sqref="G52:G53" xr:uid="{28080EB5-959D-4AA5-BA9E-B26678934FBF}">
      <formula1>$I$52:$I$53</formula1>
    </dataValidation>
    <dataValidation type="list" allowBlank="1" showInputMessage="1" showErrorMessage="1" sqref="Q9:Q23 Q98:Q102 Q91:Q94 Q84:Q87 Q75:Q79 Q65:Q69 Q57:Q61 Q51:Q53 Q27:Q47" xr:uid="{24412A83-4DE3-4202-92F8-E288EE0F9751}">
      <formula1>$AK$9:$AK$11</formula1>
    </dataValidation>
    <dataValidation type="list" allowBlank="1" showInputMessage="1" showErrorMessage="1" sqref="K17 K91 K78 K51 K37 K33 K19" xr:uid="{053895E5-359A-4EAB-8FD0-F3A45EEB9D56}">
      <formula1>$AL$9:$AL$10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5" name="Check Box 1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35</xdr:row>
                    <xdr:rowOff>171450</xdr:rowOff>
                  </from>
                  <to>
                    <xdr:col>5</xdr:col>
                    <xdr:colOff>298450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6" name="Check Box 2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37</xdr:row>
                    <xdr:rowOff>171450</xdr:rowOff>
                  </from>
                  <to>
                    <xdr:col>5</xdr:col>
                    <xdr:colOff>298450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7" name="Check Box 3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38</xdr:row>
                    <xdr:rowOff>171450</xdr:rowOff>
                  </from>
                  <to>
                    <xdr:col>5</xdr:col>
                    <xdr:colOff>279400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8" name="Check Box 4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133350</xdr:rowOff>
                  </from>
                  <to>
                    <xdr:col>5</xdr:col>
                    <xdr:colOff>260350</xdr:colOff>
                    <xdr:row>43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9" name="Check Box 5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74</xdr:row>
                    <xdr:rowOff>171450</xdr:rowOff>
                  </from>
                  <to>
                    <xdr:col>5</xdr:col>
                    <xdr:colOff>285750</xdr:colOff>
                    <xdr:row>74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10" name="Check Box 6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92</xdr:row>
                    <xdr:rowOff>171450</xdr:rowOff>
                  </from>
                  <to>
                    <xdr:col>5</xdr:col>
                    <xdr:colOff>285750</xdr:colOff>
                    <xdr:row>92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1" name="Check Box 7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91</xdr:row>
                    <xdr:rowOff>171450</xdr:rowOff>
                  </from>
                  <to>
                    <xdr:col>5</xdr:col>
                    <xdr:colOff>285750</xdr:colOff>
                    <xdr:row>91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2" name="Check Box 8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93</xdr:row>
                    <xdr:rowOff>171450</xdr:rowOff>
                  </from>
                  <to>
                    <xdr:col>5</xdr:col>
                    <xdr:colOff>285750</xdr:colOff>
                    <xdr:row>93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3" name="Check Box 9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65</xdr:row>
                    <xdr:rowOff>171450</xdr:rowOff>
                  </from>
                  <to>
                    <xdr:col>5</xdr:col>
                    <xdr:colOff>285750</xdr:colOff>
                    <xdr:row>65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4" name="Check Box 10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66</xdr:row>
                    <xdr:rowOff>171450</xdr:rowOff>
                  </from>
                  <to>
                    <xdr:col>5</xdr:col>
                    <xdr:colOff>285750</xdr:colOff>
                    <xdr:row>66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5" name="Check Box 11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171450</xdr:rowOff>
                  </from>
                  <to>
                    <xdr:col>5</xdr:col>
                    <xdr:colOff>285750</xdr:colOff>
                    <xdr:row>67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6" name="Check Box 12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75</xdr:row>
                    <xdr:rowOff>171450</xdr:rowOff>
                  </from>
                  <to>
                    <xdr:col>5</xdr:col>
                    <xdr:colOff>285750</xdr:colOff>
                    <xdr:row>75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7" name="Check Box 13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58</xdr:row>
                    <xdr:rowOff>171450</xdr:rowOff>
                  </from>
                  <to>
                    <xdr:col>5</xdr:col>
                    <xdr:colOff>285750</xdr:colOff>
                    <xdr:row>58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18" name="Check Box 29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26</xdr:row>
                    <xdr:rowOff>171450</xdr:rowOff>
                  </from>
                  <to>
                    <xdr:col>5</xdr:col>
                    <xdr:colOff>298450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19" name="Check Box 31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27</xdr:row>
                    <xdr:rowOff>171450</xdr:rowOff>
                  </from>
                  <to>
                    <xdr:col>5</xdr:col>
                    <xdr:colOff>298450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20" name="Check Box 34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28</xdr:row>
                    <xdr:rowOff>171450</xdr:rowOff>
                  </from>
                  <to>
                    <xdr:col>5</xdr:col>
                    <xdr:colOff>298450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21" name="Check Box 35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29</xdr:row>
                    <xdr:rowOff>171450</xdr:rowOff>
                  </from>
                  <to>
                    <xdr:col>5</xdr:col>
                    <xdr:colOff>298450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22" name="Check Box 36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30</xdr:row>
                    <xdr:rowOff>171450</xdr:rowOff>
                  </from>
                  <to>
                    <xdr:col>5</xdr:col>
                    <xdr:colOff>298450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23" name="Check Box 38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31</xdr:row>
                    <xdr:rowOff>171450</xdr:rowOff>
                  </from>
                  <to>
                    <xdr:col>5</xdr:col>
                    <xdr:colOff>298450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24" name="Check Box 41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33</xdr:row>
                    <xdr:rowOff>171450</xdr:rowOff>
                  </from>
                  <to>
                    <xdr:col>5</xdr:col>
                    <xdr:colOff>298450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25" name="Check Box 42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34</xdr:row>
                    <xdr:rowOff>171450</xdr:rowOff>
                  </from>
                  <to>
                    <xdr:col>5</xdr:col>
                    <xdr:colOff>298450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26" name="Check Box 44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39</xdr:row>
                    <xdr:rowOff>171450</xdr:rowOff>
                  </from>
                  <to>
                    <xdr:col>5</xdr:col>
                    <xdr:colOff>298450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27" name="Check Box 45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40</xdr:row>
                    <xdr:rowOff>171450</xdr:rowOff>
                  </from>
                  <to>
                    <xdr:col>5</xdr:col>
                    <xdr:colOff>298450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28" name="Check Box 46">
              <controlPr locked="0" defaultSize="0" autoFill="0" autoLine="0" autoPict="0">
                <anchor moveWithCells="1">
                  <from>
                    <xdr:col>4</xdr:col>
                    <xdr:colOff>69850</xdr:colOff>
                    <xdr:row>41</xdr:row>
                    <xdr:rowOff>171450</xdr:rowOff>
                  </from>
                  <to>
                    <xdr:col>5</xdr:col>
                    <xdr:colOff>298450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29" name="Check Box 63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0</xdr:rowOff>
                  </from>
                  <to>
                    <xdr:col>5</xdr:col>
                    <xdr:colOff>247650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30" name="Check Box 64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0</xdr:rowOff>
                  </from>
                  <to>
                    <xdr:col>5</xdr:col>
                    <xdr:colOff>247650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31" name="Check Box 67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0</xdr:rowOff>
                  </from>
                  <to>
                    <xdr:col>5</xdr:col>
                    <xdr:colOff>247650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32" name="Check Box 68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0</xdr:rowOff>
                  </from>
                  <to>
                    <xdr:col>5</xdr:col>
                    <xdr:colOff>247650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33" name="Check Box 70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53</xdr:row>
                    <xdr:rowOff>0</xdr:rowOff>
                  </from>
                  <to>
                    <xdr:col>5</xdr:col>
                    <xdr:colOff>247650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34" name="Check Box 81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133350</xdr:rowOff>
                  </from>
                  <to>
                    <xdr:col>5</xdr:col>
                    <xdr:colOff>260350</xdr:colOff>
                    <xdr:row>42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985c86-f8c2-4ffb-9ed4-056f10e7bf99" xsi:nil="true"/>
    <lcf76f155ced4ddcb4097134ff3c332f xmlns="a5091d4f-8901-46df-85f4-029614b39d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1C3597F76DEA4A8B37024205BF4B46" ma:contentTypeVersion="16" ma:contentTypeDescription="Create a new document." ma:contentTypeScope="" ma:versionID="8ed860e220d4a8e37ede811abc173770">
  <xsd:schema xmlns:xsd="http://www.w3.org/2001/XMLSchema" xmlns:xs="http://www.w3.org/2001/XMLSchema" xmlns:p="http://schemas.microsoft.com/office/2006/metadata/properties" xmlns:ns2="a5091d4f-8901-46df-85f4-029614b39d2e" xmlns:ns3="52985c86-f8c2-4ffb-9ed4-056f10e7bf99" targetNamespace="http://schemas.microsoft.com/office/2006/metadata/properties" ma:root="true" ma:fieldsID="b6922714710994b7650069806227b2a1" ns2:_="" ns3:_="">
    <xsd:import namespace="a5091d4f-8901-46df-85f4-029614b39d2e"/>
    <xsd:import namespace="52985c86-f8c2-4ffb-9ed4-056f10e7b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91d4f-8901-46df-85f4-029614b39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39ea20-3bab-4327-8f6b-3db4142d0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85c86-f8c2-4ffb-9ed4-056f10e7b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71b23a-5fce-4da9-9150-57ae8890a66e}" ma:internalName="TaxCatchAll" ma:showField="CatchAllData" ma:web="52985c86-f8c2-4ffb-9ed4-056f10e7b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45CBCE-C83A-4203-89C6-CE92345D488D}">
  <ds:schemaRefs>
    <ds:schemaRef ds:uri="http://schemas.microsoft.com/office/2006/metadata/properties"/>
    <ds:schemaRef ds:uri="http://schemas.microsoft.com/office/infopath/2007/PartnerControls"/>
    <ds:schemaRef ds:uri="52985c86-f8c2-4ffb-9ed4-056f10e7bf99"/>
    <ds:schemaRef ds:uri="a5091d4f-8901-46df-85f4-029614b39d2e"/>
  </ds:schemaRefs>
</ds:datastoreItem>
</file>

<file path=customXml/itemProps2.xml><?xml version="1.0" encoding="utf-8"?>
<ds:datastoreItem xmlns:ds="http://schemas.openxmlformats.org/officeDocument/2006/customXml" ds:itemID="{60A636AB-B278-4109-BDB1-BF41FC8EB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78A996-C580-4740-B996-686E3FB99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91d4f-8901-46df-85f4-029614b39d2e"/>
    <ds:schemaRef ds:uri="52985c86-f8c2-4ffb-9ed4-056f10e7b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Input Sheet</vt:lpstr>
      <vt:lpstr>Submission Planner</vt:lpstr>
      <vt:lpstr>'Project Input Sheet'!Print_Area</vt:lpstr>
      <vt:lpstr>'Submission Planner'!Print_Area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rmilagre</dc:creator>
  <cp:keywords/>
  <dc:description/>
  <cp:lastModifiedBy>Bhumika Mistry</cp:lastModifiedBy>
  <cp:revision/>
  <dcterms:created xsi:type="dcterms:W3CDTF">2013-06-25T01:42:25Z</dcterms:created>
  <dcterms:modified xsi:type="dcterms:W3CDTF">2022-06-20T02:06:45Z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0x010100841C3597F76DEA4A8B37024205BF4B46</vt:lpwstr>
  </property>
  <property fmtid="{D5CDD505-2E9C-101B-9397-08002B2CF9AE}" pid="3" name="MediaServiceImageTags">
    <vt:lpwstr/>
  </property>
</Properties>
</file>