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codeName="ThisWorkbook"/>
  <mc:AlternateContent xmlns:mc="http://schemas.openxmlformats.org/markup-compatibility/2006">
    <mc:Choice Requires="x15">
      <x15ac:absPath xmlns:x15ac="http://schemas.microsoft.com/office/spreadsheetml/2010/11/ac" url="https://nzgbc.sharepoint.com/sites/GreenStarTeamSite/Performance/Shared Documents/02_Performance_Tech/01 Tools &amp; Calculators/Bulk upload templates/NZGBC templates/"/>
    </mc:Choice>
  </mc:AlternateContent>
  <xr:revisionPtr revIDLastSave="0" documentId="8_{7AD82F28-2051-4B2C-BB43-11AEF69DE0C0}" xr6:coauthVersionLast="47" xr6:coauthVersionMax="47" xr10:uidLastSave="{00000000-0000-0000-0000-000000000000}"/>
  <workbookProtection workbookAlgorithmName="SHA-512" workbookHashValue="whRLoYgoeB1EeSmVaOhlPc/Xr5Ypw6w6xVzXhs4fBDnviPE8xPug/7MIfiiXD5JNMThKm5uLaNdtESUlLsB3TQ==" workbookSaltValue="WSqMK2sflUyovEdEYdAWAQ==" workbookSpinCount="100000" lockStructure="1"/>
  <bookViews>
    <workbookView xWindow="28680" yWindow="-120" windowWidth="29040" windowHeight="15720" tabRatio="650" firstSheet="7" activeTab="7" xr2:uid="{00000000-000D-0000-FFFF-FFFF00000000}"/>
  </bookViews>
  <sheets>
    <sheet name="Disclaimer" sheetId="1" state="hidden" r:id="rId1"/>
    <sheet name="Change Log" sheetId="3" state="hidden" r:id="rId2"/>
    <sheet name="Instructions" sheetId="2" state="hidden" r:id="rId3"/>
    <sheet name="19A NABERS Water Simple" sheetId="4" state="hidden" r:id="rId4"/>
    <sheet name="19A NABERS Water Detailed" sheetId="5" state="hidden" r:id="rId5"/>
    <sheet name="Carbon Neutral Summary" sheetId="6" state="hidden" r:id="rId6"/>
    <sheet name="Calculator information" sheetId="10" r:id="rId7"/>
    <sheet name="19B Portfolio Calculator" sheetId="9" r:id="rId8"/>
    <sheet name="Points Table" sheetId="8" r:id="rId9"/>
  </sheets>
  <definedNames>
    <definedName name="_xlnm._FilterDatabase" localSheetId="7" hidden="1">'19B Portfolio Calculator'!$B$5:$E$5</definedName>
    <definedName name="ANZSIC" localSheetId="5">#REF!</definedName>
    <definedName name="BldUse" localSheetId="5">#REF!</definedName>
    <definedName name="BldUse">#REF!</definedName>
    <definedName name="FunctionalUses">#REF!</definedName>
    <definedName name="Metro" localSheetId="5">#REF!</definedName>
    <definedName name="RatingType" localSheetId="5">#REF!</definedName>
    <definedName name="RatingType">#REF!</definedName>
    <definedName name="STATES" localSheetId="5">#REF!</definedName>
    <definedName name="STATES">#REF!</definedName>
    <definedName name="truefalse" localSheetId="5">#REF!</definedName>
    <definedName name="Z_0AA775FA_F8A9_4D24_AA12_2EE4A0C4B54A_.wvu.Cols" localSheetId="5" hidden="1">'Carbon Neutral Summary'!$L:$XFD</definedName>
    <definedName name="Z_3BAF3D14_B16A_4103_B9D6_D1D9B6381E90_.wvu.Cols" localSheetId="5" hidden="1">'Carbon Neutral Summary'!$L:$XFD</definedName>
    <definedName name="Z_497CD90A_D0FB_4256_970A_AE9A469A458F_.wvu.Cols" localSheetId="5" hidden="1">'Carbon Neutral Summary'!$L:$XFD</definedName>
    <definedName name="Z_497CD90A_D0FB_4256_970A_AE9A469A458F_.wvu.Cols" localSheetId="8" hidden="1">'Points Table'!$J:$XFD</definedName>
    <definedName name="Z_497CD90A_D0FB_4256_970A_AE9A469A458F_.wvu.Rows" localSheetId="1" hidden="1">'Change Log'!$28:$127</definedName>
    <definedName name="Z_497CD90A_D0FB_4256_970A_AE9A469A458F_.wvu.Rows" localSheetId="8" hidden="1">'Points Table'!$49:$1048576,'Points Table'!$32:$38</definedName>
    <definedName name="Z_737FE2A2_7D6D_41E7_9F3E_856AFF3D40B5_.wvu.Cols" localSheetId="4" hidden="1">'19A NABERS Water Detailed'!$G:$G</definedName>
    <definedName name="Z_737FE2A2_7D6D_41E7_9F3E_856AFF3D40B5_.wvu.Cols" localSheetId="3" hidden="1">'19A NABERS Water Simple'!$G:$G,'19A NABERS Water Simple'!$N:$AD</definedName>
    <definedName name="Z_737FE2A2_7D6D_41E7_9F3E_856AFF3D40B5_.wvu.Cols" localSheetId="5" hidden="1">'Carbon Neutral Summary'!$L:$XFD</definedName>
    <definedName name="Z_737FE2A2_7D6D_41E7_9F3E_856AFF3D40B5_.wvu.Cols" localSheetId="8" hidden="1">'Points Table'!$J:$XFD</definedName>
    <definedName name="Z_737FE2A2_7D6D_41E7_9F3E_856AFF3D40B5_.wvu.Rows" localSheetId="8" hidden="1">'Points Table'!$49:$1048576,'Points Table'!$32:$38</definedName>
    <definedName name="Z_9CB4225B_3411_463F_9946_E2F2B2F949B2_.wvu.Cols" localSheetId="5" hidden="1">'Carbon Neutral Summary'!$L:$XFD</definedName>
    <definedName name="Z_9CB4225B_3411_463F_9946_E2F2B2F949B2_.wvu.Cols" localSheetId="8" hidden="1">'Points Table'!$J:$XFD</definedName>
    <definedName name="Z_9CB4225B_3411_463F_9946_E2F2B2F949B2_.wvu.Rows" localSheetId="1" hidden="1">'Change Log'!$28:$127</definedName>
    <definedName name="Z_9CB4225B_3411_463F_9946_E2F2B2F949B2_.wvu.Rows" localSheetId="8" hidden="1">'Points Table'!$49:$1048576,'Points Table'!$32:$38</definedName>
    <definedName name="Z_EB64909F_57DD_4DDD_BCA6_E2E53F6A878A_.wvu.Cols" localSheetId="4" hidden="1">'19A NABERS Water Detailed'!$G:$G</definedName>
    <definedName name="Z_EB64909F_57DD_4DDD_BCA6_E2E53F6A878A_.wvu.Cols" localSheetId="3" hidden="1">'19A NABERS Water Simple'!$G:$G,'19A NABERS Water Simple'!$N:$AD</definedName>
    <definedName name="Z_EB64909F_57DD_4DDD_BCA6_E2E53F6A878A_.wvu.Cols" localSheetId="5" hidden="1">'Carbon Neutral Summary'!$L:$XFD</definedName>
    <definedName name="Z_EB64909F_57DD_4DDD_BCA6_E2E53F6A878A_.wvu.Cols" localSheetId="8" hidden="1">'Points Table'!$J:$XFD</definedName>
    <definedName name="Z_EB64909F_57DD_4DDD_BCA6_E2E53F6A878A_.wvu.Rows" localSheetId="8" hidden="1">'Points Table'!$49:$1048576,'Points Table'!$32:$38</definedName>
  </definedNames>
  <calcPr calcId="191028"/>
  <customWorkbookViews>
    <customWorkbookView name="Simon Ng - Personal View" guid="{EB64909F-57DD-4DDD-BCA6-E2E53F6A878A}" mergeInterval="0" personalView="1" maximized="1" xWindow="1912" yWindow="-8" windowWidth="1936" windowHeight="1176" tabRatio="851" activeSheetId="3"/>
    <customWorkbookView name="Francisca Joyce - Personal View" guid="{737FE2A2-7D6D-41E7-9F3E-856AFF3D40B5}" mergeInterval="0" personalView="1" maximized="1" xWindow="-8" yWindow="-8" windowWidth="1936" windowHeight="1056" tabRatio="851" activeSheetId="3"/>
    <customWorkbookView name="Deejan Ferrao - Personal View" guid="{9CB4225B-3411-463F-9946-E2F2B2F949B2}" mergeInterval="0" personalView="1" maximized="1" xWindow="1912" yWindow="-8" windowWidth="1936" windowHeight="1056" tabRatio="650" activeSheetId="3"/>
    <customWorkbookView name="Edwin Chu - Personal View" guid="{497CD90A-D0FB-4256-970A-AE9A469A458F}" mergeInterval="0" personalView="1" maximized="1" xWindow="-8" yWindow="-8" windowWidth="1936" windowHeight="1056" tabRatio="650"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96" i="9" l="1"/>
  <c r="AM97" i="9"/>
  <c r="AL96" i="9"/>
  <c r="AC10"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Q7"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7" i="9"/>
  <c r="P8" i="9"/>
  <c r="AH7" i="9" l="1"/>
  <c r="AH8" i="9"/>
  <c r="AH9" i="9"/>
  <c r="AH10" i="9"/>
  <c r="AH11" i="9"/>
  <c r="AH12"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E11" i="9"/>
  <c r="AF11" i="9" s="1"/>
  <c r="AG11" i="9" s="1"/>
  <c r="AE12" i="9"/>
  <c r="AF12" i="9" s="1"/>
  <c r="AG12" i="9" s="1"/>
  <c r="AE13" i="9"/>
  <c r="AF13" i="9" s="1"/>
  <c r="AG13" i="9" s="1"/>
  <c r="AE14" i="9"/>
  <c r="AF14" i="9" s="1"/>
  <c r="AG14" i="9" s="1"/>
  <c r="AE15" i="9"/>
  <c r="AF15" i="9" s="1"/>
  <c r="AG15" i="9" s="1"/>
  <c r="AE16" i="9"/>
  <c r="AF16" i="9" s="1"/>
  <c r="AG16" i="9" s="1"/>
  <c r="AE17" i="9"/>
  <c r="AF17" i="9" s="1"/>
  <c r="AG17" i="9" s="1"/>
  <c r="AE18" i="9"/>
  <c r="AF18" i="9" s="1"/>
  <c r="AG18" i="9" s="1"/>
  <c r="AE19" i="9"/>
  <c r="AF19" i="9" s="1"/>
  <c r="AG19" i="9" s="1"/>
  <c r="AE20" i="9"/>
  <c r="AF20" i="9" s="1"/>
  <c r="AG20" i="9" s="1"/>
  <c r="AE21" i="9"/>
  <c r="AF21" i="9" s="1"/>
  <c r="AG21" i="9" s="1"/>
  <c r="AE22" i="9"/>
  <c r="AF22" i="9" s="1"/>
  <c r="AG22" i="9" s="1"/>
  <c r="AE23" i="9"/>
  <c r="AF23" i="9" s="1"/>
  <c r="AG23" i="9" s="1"/>
  <c r="AE24" i="9"/>
  <c r="AF24" i="9" s="1"/>
  <c r="AG24" i="9" s="1"/>
  <c r="AE25" i="9"/>
  <c r="AF25" i="9" s="1"/>
  <c r="AG25" i="9" s="1"/>
  <c r="AE26" i="9"/>
  <c r="AF26" i="9" s="1"/>
  <c r="AG26" i="9" s="1"/>
  <c r="AE27" i="9"/>
  <c r="AF27" i="9" s="1"/>
  <c r="AG27" i="9" s="1"/>
  <c r="AE28" i="9"/>
  <c r="AF28" i="9" s="1"/>
  <c r="AG28" i="9" s="1"/>
  <c r="AE29" i="9"/>
  <c r="AF29" i="9" s="1"/>
  <c r="AG29" i="9" s="1"/>
  <c r="AE30" i="9"/>
  <c r="AF30" i="9" s="1"/>
  <c r="AG30" i="9" s="1"/>
  <c r="AE31" i="9"/>
  <c r="AF31" i="9" s="1"/>
  <c r="AG31" i="9" s="1"/>
  <c r="AE32" i="9"/>
  <c r="AF32" i="9" s="1"/>
  <c r="AG32" i="9" s="1"/>
  <c r="AE33" i="9"/>
  <c r="AF33" i="9" s="1"/>
  <c r="AG33" i="9" s="1"/>
  <c r="AE34" i="9"/>
  <c r="AF34" i="9" s="1"/>
  <c r="AG34" i="9" s="1"/>
  <c r="AE35" i="9"/>
  <c r="AF35" i="9" s="1"/>
  <c r="AG35" i="9" s="1"/>
  <c r="AE36" i="9"/>
  <c r="AF36" i="9" s="1"/>
  <c r="AG36" i="9" s="1"/>
  <c r="AE37" i="9"/>
  <c r="AF37" i="9" s="1"/>
  <c r="AG37" i="9" s="1"/>
  <c r="AE38" i="9"/>
  <c r="AF38" i="9" s="1"/>
  <c r="AG38" i="9" s="1"/>
  <c r="AE39" i="9"/>
  <c r="AF39" i="9" s="1"/>
  <c r="AG39" i="9" s="1"/>
  <c r="AE40" i="9"/>
  <c r="AF40" i="9" s="1"/>
  <c r="AG40" i="9" s="1"/>
  <c r="AE41" i="9"/>
  <c r="AF41" i="9" s="1"/>
  <c r="AG41" i="9" s="1"/>
  <c r="AE42" i="9"/>
  <c r="AF42" i="9" s="1"/>
  <c r="AG42" i="9" s="1"/>
  <c r="AE43" i="9"/>
  <c r="AF43" i="9" s="1"/>
  <c r="AG43" i="9" s="1"/>
  <c r="AE44" i="9"/>
  <c r="AF44" i="9" s="1"/>
  <c r="AG44" i="9" s="1"/>
  <c r="AE45" i="9"/>
  <c r="AF45" i="9" s="1"/>
  <c r="AG45" i="9" s="1"/>
  <c r="AE46" i="9"/>
  <c r="AF46" i="9" s="1"/>
  <c r="AG46" i="9" s="1"/>
  <c r="AE47" i="9"/>
  <c r="AF47" i="9" s="1"/>
  <c r="AG47" i="9" s="1"/>
  <c r="AE48" i="9"/>
  <c r="AF48" i="9" s="1"/>
  <c r="AG48" i="9" s="1"/>
  <c r="AE49" i="9"/>
  <c r="AF49" i="9" s="1"/>
  <c r="AG49" i="9" s="1"/>
  <c r="AE50" i="9"/>
  <c r="AF50" i="9" s="1"/>
  <c r="AG50" i="9" s="1"/>
  <c r="AE51" i="9"/>
  <c r="AF51" i="9" s="1"/>
  <c r="AG51" i="9" s="1"/>
  <c r="AE52" i="9"/>
  <c r="AF52" i="9" s="1"/>
  <c r="AG52" i="9" s="1"/>
  <c r="AE53" i="9"/>
  <c r="AF53" i="9" s="1"/>
  <c r="AG53" i="9" s="1"/>
  <c r="AE54" i="9"/>
  <c r="AF54" i="9" s="1"/>
  <c r="AG54" i="9" s="1"/>
  <c r="AE55" i="9"/>
  <c r="AF55" i="9" s="1"/>
  <c r="AG55" i="9" s="1"/>
  <c r="AE56" i="9"/>
  <c r="AF56" i="9" s="1"/>
  <c r="AG56" i="9" s="1"/>
  <c r="AE57" i="9"/>
  <c r="AF57" i="9" s="1"/>
  <c r="AG57" i="9" s="1"/>
  <c r="AE58" i="9"/>
  <c r="AF58" i="9" s="1"/>
  <c r="AG58" i="9" s="1"/>
  <c r="AE59" i="9"/>
  <c r="AF59" i="9" s="1"/>
  <c r="AG59" i="9" s="1"/>
  <c r="AE60" i="9"/>
  <c r="AF60" i="9" s="1"/>
  <c r="AG60" i="9" s="1"/>
  <c r="AE61" i="9"/>
  <c r="AF61" i="9" s="1"/>
  <c r="AG61" i="9" s="1"/>
  <c r="AE62" i="9"/>
  <c r="AF62" i="9" s="1"/>
  <c r="AG62" i="9" s="1"/>
  <c r="AE63" i="9"/>
  <c r="AF63" i="9" s="1"/>
  <c r="AG63" i="9" s="1"/>
  <c r="AE64" i="9"/>
  <c r="AF64" i="9" s="1"/>
  <c r="AG64" i="9" s="1"/>
  <c r="AE65" i="9"/>
  <c r="AF65" i="9" s="1"/>
  <c r="AG65" i="9" s="1"/>
  <c r="AE66" i="9"/>
  <c r="AF66" i="9" s="1"/>
  <c r="AG66" i="9" s="1"/>
  <c r="AE67" i="9"/>
  <c r="AF67" i="9" s="1"/>
  <c r="AG67" i="9" s="1"/>
  <c r="AE68" i="9"/>
  <c r="AF68" i="9" s="1"/>
  <c r="AG68" i="9" s="1"/>
  <c r="AE69" i="9"/>
  <c r="AF69" i="9" s="1"/>
  <c r="AG69" i="9" s="1"/>
  <c r="AE70" i="9"/>
  <c r="AF70" i="9" s="1"/>
  <c r="AG70" i="9" s="1"/>
  <c r="AE71" i="9"/>
  <c r="AF71" i="9" s="1"/>
  <c r="AG71" i="9" s="1"/>
  <c r="AE72" i="9"/>
  <c r="AF72" i="9" s="1"/>
  <c r="AG72" i="9" s="1"/>
  <c r="AE73" i="9"/>
  <c r="AF73" i="9" s="1"/>
  <c r="AG73" i="9" s="1"/>
  <c r="AE74" i="9"/>
  <c r="AF74" i="9" s="1"/>
  <c r="AG74" i="9" s="1"/>
  <c r="AE75" i="9"/>
  <c r="AF75" i="9" s="1"/>
  <c r="AG75" i="9" s="1"/>
  <c r="AE76" i="9"/>
  <c r="AF76" i="9" s="1"/>
  <c r="AG76" i="9" s="1"/>
  <c r="AE77" i="9"/>
  <c r="AF77" i="9" s="1"/>
  <c r="AG77" i="9" s="1"/>
  <c r="AE78" i="9"/>
  <c r="AF78" i="9" s="1"/>
  <c r="AG78" i="9" s="1"/>
  <c r="AE79" i="9"/>
  <c r="AF79" i="9" s="1"/>
  <c r="AG79" i="9" s="1"/>
  <c r="AE80" i="9"/>
  <c r="AF80" i="9" s="1"/>
  <c r="AG80" i="9" s="1"/>
  <c r="AE81" i="9"/>
  <c r="AF81" i="9" s="1"/>
  <c r="AG81" i="9" s="1"/>
  <c r="AE82" i="9"/>
  <c r="AF82" i="9" s="1"/>
  <c r="AG82" i="9" s="1"/>
  <c r="AE83" i="9"/>
  <c r="AF83" i="9" s="1"/>
  <c r="AG83" i="9" s="1"/>
  <c r="AE84" i="9"/>
  <c r="AF84" i="9" s="1"/>
  <c r="AG84" i="9" s="1"/>
  <c r="AE85" i="9"/>
  <c r="AF85" i="9" s="1"/>
  <c r="AG85" i="9" s="1"/>
  <c r="AE86" i="9"/>
  <c r="AF86" i="9" s="1"/>
  <c r="AG86" i="9" s="1"/>
  <c r="AE87" i="9"/>
  <c r="AF87" i="9" s="1"/>
  <c r="AG87" i="9" s="1"/>
  <c r="AE88" i="9"/>
  <c r="AF88" i="9" s="1"/>
  <c r="AG88" i="9" s="1"/>
  <c r="AE89" i="9"/>
  <c r="AF89" i="9" s="1"/>
  <c r="AG89" i="9" s="1"/>
  <c r="AE90" i="9"/>
  <c r="AF90" i="9" s="1"/>
  <c r="AG90" i="9" s="1"/>
  <c r="AE91" i="9"/>
  <c r="AF91" i="9" s="1"/>
  <c r="AG91" i="9" s="1"/>
  <c r="AE92" i="9"/>
  <c r="AF92" i="9" s="1"/>
  <c r="AG92" i="9" s="1"/>
  <c r="AE93" i="9"/>
  <c r="AF93" i="9" s="1"/>
  <c r="AG93" i="9" s="1"/>
  <c r="AE94" i="9"/>
  <c r="AF94" i="9" s="1"/>
  <c r="AG94" i="9" s="1"/>
  <c r="AE95" i="9"/>
  <c r="AF95" i="9" s="1"/>
  <c r="AG95" i="9" s="1"/>
  <c r="AE96" i="9"/>
  <c r="AF96" i="9" s="1"/>
  <c r="AG96" i="9" s="1"/>
  <c r="AE97" i="9"/>
  <c r="AF97" i="9" s="1"/>
  <c r="AG97" i="9" s="1"/>
  <c r="AE98" i="9"/>
  <c r="AF98" i="9" s="1"/>
  <c r="AG98" i="9" s="1"/>
  <c r="AE99" i="9"/>
  <c r="AF99" i="9" s="1"/>
  <c r="AG99" i="9" s="1"/>
  <c r="AE100" i="9"/>
  <c r="AF100" i="9" s="1"/>
  <c r="AG100" i="9" s="1"/>
  <c r="AE101" i="9"/>
  <c r="AF101" i="9" s="1"/>
  <c r="AG101" i="9" s="1"/>
  <c r="AE102" i="9"/>
  <c r="AF102" i="9" s="1"/>
  <c r="AG102" i="9" s="1"/>
  <c r="AE103" i="9"/>
  <c r="AF103" i="9" s="1"/>
  <c r="AG103" i="9" s="1"/>
  <c r="AE104" i="9"/>
  <c r="AF104" i="9" s="1"/>
  <c r="AG104" i="9" s="1"/>
  <c r="AE105" i="9"/>
  <c r="AF105" i="9" s="1"/>
  <c r="AG105" i="9" s="1"/>
  <c r="AE106" i="9"/>
  <c r="AF106" i="9" s="1"/>
  <c r="AG106" i="9" s="1"/>
  <c r="AE107" i="9"/>
  <c r="AF107" i="9" s="1"/>
  <c r="AG107" i="9" s="1"/>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AC13" i="9"/>
  <c r="AC12" i="9"/>
  <c r="AC11" i="9"/>
  <c r="AC9" i="9"/>
  <c r="AC8" i="9"/>
  <c r="AC7" i="9"/>
  <c r="Y107" i="9"/>
  <c r="Y106" i="9"/>
  <c r="Y105" i="9"/>
  <c r="Y104" i="9"/>
  <c r="Y103" i="9"/>
  <c r="Y102" i="9"/>
  <c r="Y101" i="9"/>
  <c r="Y100" i="9"/>
  <c r="Y99" i="9"/>
  <c r="Y98" i="9"/>
  <c r="Y97" i="9"/>
  <c r="Y96" i="9"/>
  <c r="Y95" i="9"/>
  <c r="Y94" i="9"/>
  <c r="Y93" i="9"/>
  <c r="Y92" i="9"/>
  <c r="Y91" i="9"/>
  <c r="Y90" i="9"/>
  <c r="Y89" i="9"/>
  <c r="Y88" i="9"/>
  <c r="Y87" i="9"/>
  <c r="Y86" i="9"/>
  <c r="Y85" i="9"/>
  <c r="Y84" i="9"/>
  <c r="Y83" i="9"/>
  <c r="Y82" i="9"/>
  <c r="Y81" i="9"/>
  <c r="Y80" i="9"/>
  <c r="Y79" i="9"/>
  <c r="Y78" i="9"/>
  <c r="Y77" i="9"/>
  <c r="Y76" i="9"/>
  <c r="Y75" i="9"/>
  <c r="Y74" i="9"/>
  <c r="Y73" i="9"/>
  <c r="Y72" i="9"/>
  <c r="Y71" i="9"/>
  <c r="Y70" i="9"/>
  <c r="Y69" i="9"/>
  <c r="Y68" i="9"/>
  <c r="Y67" i="9"/>
  <c r="Y66" i="9"/>
  <c r="Y65" i="9"/>
  <c r="Y64" i="9"/>
  <c r="Y63" i="9"/>
  <c r="Y62" i="9"/>
  <c r="Y61" i="9"/>
  <c r="Y60" i="9"/>
  <c r="Y59" i="9"/>
  <c r="Y58" i="9"/>
  <c r="Y57" i="9"/>
  <c r="Y56" i="9"/>
  <c r="Y55" i="9"/>
  <c r="Y54" i="9"/>
  <c r="Y53" i="9"/>
  <c r="Y52" i="9"/>
  <c r="Y51" i="9"/>
  <c r="Y50" i="9"/>
  <c r="Y49" i="9"/>
  <c r="Y4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Y10" i="9"/>
  <c r="Y9" i="9"/>
  <c r="Y8" i="9"/>
  <c r="Y7" i="9"/>
  <c r="U82"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3" i="9"/>
  <c r="U84" i="9"/>
  <c r="U85" i="9"/>
  <c r="U86" i="9"/>
  <c r="U87" i="9"/>
  <c r="U88" i="9"/>
  <c r="U89" i="9"/>
  <c r="U90" i="9"/>
  <c r="U91" i="9"/>
  <c r="U92" i="9"/>
  <c r="U93" i="9"/>
  <c r="U94" i="9"/>
  <c r="U95" i="9"/>
  <c r="U96" i="9"/>
  <c r="U97" i="9"/>
  <c r="U98" i="9"/>
  <c r="U99" i="9"/>
  <c r="U100" i="9"/>
  <c r="U101" i="9"/>
  <c r="U102" i="9"/>
  <c r="U103" i="9"/>
  <c r="U104" i="9"/>
  <c r="U105" i="9"/>
  <c r="U106" i="9"/>
  <c r="U107" i="9"/>
  <c r="AI70" i="9" l="1"/>
  <c r="AI10" i="9"/>
  <c r="AI19" i="9"/>
  <c r="AI28" i="9"/>
  <c r="AI37" i="9"/>
  <c r="AI47" i="9"/>
  <c r="AI56" i="9"/>
  <c r="AI65" i="9"/>
  <c r="AI74" i="9"/>
  <c r="AI83" i="9"/>
  <c r="AI92" i="9"/>
  <c r="AI101" i="9"/>
  <c r="AI14" i="9"/>
  <c r="AI78" i="9"/>
  <c r="AI11" i="9"/>
  <c r="AI20" i="9"/>
  <c r="AI29" i="9"/>
  <c r="AI39" i="9"/>
  <c r="AI48" i="9"/>
  <c r="AI57" i="9"/>
  <c r="AI66" i="9"/>
  <c r="AI75" i="9"/>
  <c r="AI84" i="9"/>
  <c r="AI93" i="9"/>
  <c r="AI103" i="9"/>
  <c r="AI9" i="9"/>
  <c r="AI64" i="9"/>
  <c r="AI22" i="9"/>
  <c r="AI86" i="9"/>
  <c r="AI12" i="9"/>
  <c r="AI21" i="9"/>
  <c r="AI31" i="9"/>
  <c r="AI40" i="9"/>
  <c r="AI49" i="9"/>
  <c r="AI58" i="9"/>
  <c r="AI67" i="9"/>
  <c r="AI76" i="9"/>
  <c r="AI85" i="9"/>
  <c r="AI95" i="9"/>
  <c r="AI104" i="9"/>
  <c r="AI105" i="9"/>
  <c r="AI15" i="9"/>
  <c r="AI88" i="9"/>
  <c r="AE10" i="9"/>
  <c r="AF10" i="9" s="1"/>
  <c r="AG10" i="9" s="1"/>
  <c r="AI36" i="9"/>
  <c r="AI100" i="9"/>
  <c r="AI30" i="9"/>
  <c r="AI94" i="9"/>
  <c r="AI13" i="9"/>
  <c r="AI23" i="9"/>
  <c r="AI32" i="9"/>
  <c r="AI41" i="9"/>
  <c r="AI50" i="9"/>
  <c r="AI59" i="9"/>
  <c r="AI68" i="9"/>
  <c r="AI77" i="9"/>
  <c r="AI87" i="9"/>
  <c r="AI96" i="9"/>
  <c r="AI33" i="9"/>
  <c r="AI69" i="9"/>
  <c r="AI97" i="9"/>
  <c r="AI62" i="9"/>
  <c r="AI55" i="9"/>
  <c r="AE7" i="9"/>
  <c r="AF7" i="9" s="1"/>
  <c r="AG7" i="9" s="1"/>
  <c r="AI38" i="9"/>
  <c r="AI102" i="9"/>
  <c r="AI24" i="9"/>
  <c r="AI42" i="9"/>
  <c r="AI51" i="9"/>
  <c r="AI60" i="9"/>
  <c r="AI79" i="9"/>
  <c r="AI106" i="9"/>
  <c r="AI18" i="9"/>
  <c r="AI73" i="9"/>
  <c r="AE8" i="9"/>
  <c r="AF8" i="9" s="1"/>
  <c r="AG8" i="9" s="1"/>
  <c r="AI46" i="9"/>
  <c r="AI7" i="9"/>
  <c r="AI16" i="9"/>
  <c r="AI25" i="9"/>
  <c r="AI34" i="9"/>
  <c r="AI43" i="9"/>
  <c r="AI52" i="9"/>
  <c r="AI61" i="9"/>
  <c r="AI71" i="9"/>
  <c r="AI80" i="9"/>
  <c r="AI89" i="9"/>
  <c r="AI98" i="9"/>
  <c r="AI107" i="9"/>
  <c r="AI27" i="9"/>
  <c r="AI82" i="9"/>
  <c r="AE9" i="9"/>
  <c r="AF9" i="9" s="1"/>
  <c r="AG9" i="9" s="1"/>
  <c r="AI54" i="9"/>
  <c r="AI8" i="9"/>
  <c r="AI17" i="9"/>
  <c r="AI26" i="9"/>
  <c r="AI35" i="9"/>
  <c r="AI44" i="9"/>
  <c r="AI53" i="9"/>
  <c r="AI63" i="9"/>
  <c r="AI72" i="9"/>
  <c r="AI81" i="9"/>
  <c r="AI90" i="9"/>
  <c r="AI99" i="9"/>
  <c r="AI45" i="9"/>
  <c r="AI91" i="9"/>
  <c r="AJ107" i="9" l="1"/>
  <c r="AK107" i="9"/>
  <c r="AK97" i="9"/>
  <c r="AJ97" i="9"/>
  <c r="AK58" i="9"/>
  <c r="AJ58" i="9"/>
  <c r="AJ93" i="9"/>
  <c r="AK93" i="9"/>
  <c r="AK98" i="9"/>
  <c r="AJ98" i="9"/>
  <c r="AK15" i="9"/>
  <c r="AJ15" i="9"/>
  <c r="AJ19" i="9"/>
  <c r="AK19" i="9"/>
  <c r="AK89" i="9"/>
  <c r="AJ89" i="9"/>
  <c r="AK73" i="9"/>
  <c r="AJ73" i="9"/>
  <c r="AK42" i="9"/>
  <c r="AJ42" i="9"/>
  <c r="AK33" i="9"/>
  <c r="AJ33" i="9"/>
  <c r="AK40" i="9"/>
  <c r="AJ40" i="9"/>
  <c r="AJ78" i="9"/>
  <c r="AK78" i="9"/>
  <c r="AK10" i="9"/>
  <c r="AJ10" i="9"/>
  <c r="AJ35" i="9"/>
  <c r="AK35" i="9"/>
  <c r="AK80" i="9"/>
  <c r="AJ80" i="9"/>
  <c r="AK7" i="9"/>
  <c r="AK18" i="9"/>
  <c r="AJ18" i="9"/>
  <c r="AK24" i="9"/>
  <c r="AJ24" i="9"/>
  <c r="AK55" i="9"/>
  <c r="AJ55" i="9"/>
  <c r="AK96" i="9"/>
  <c r="AJ96" i="9"/>
  <c r="AK23" i="9"/>
  <c r="AJ23" i="9"/>
  <c r="AJ100" i="9"/>
  <c r="AK100" i="9"/>
  <c r="AK104" i="9"/>
  <c r="AJ104" i="9"/>
  <c r="AK31" i="9"/>
  <c r="AJ31" i="9"/>
  <c r="AK66" i="9"/>
  <c r="AJ66" i="9"/>
  <c r="AJ14" i="9"/>
  <c r="AK14" i="9"/>
  <c r="AK74" i="9"/>
  <c r="AJ74" i="9"/>
  <c r="AJ70" i="9"/>
  <c r="AK70" i="9"/>
  <c r="AK63" i="9"/>
  <c r="AJ63" i="9"/>
  <c r="AJ60" i="9"/>
  <c r="AK60" i="9"/>
  <c r="AJ20" i="9"/>
  <c r="AK20" i="9"/>
  <c r="AJ51" i="9"/>
  <c r="AK51" i="9"/>
  <c r="AK49" i="9"/>
  <c r="AJ49" i="9"/>
  <c r="AK32" i="9"/>
  <c r="AJ32" i="9"/>
  <c r="AK105" i="9"/>
  <c r="AJ105" i="9"/>
  <c r="AJ75" i="9"/>
  <c r="AK75" i="9"/>
  <c r="AJ83" i="9"/>
  <c r="AK83" i="9"/>
  <c r="AJ99" i="9"/>
  <c r="AK99" i="9"/>
  <c r="AJ26" i="9"/>
  <c r="AK26" i="9"/>
  <c r="AK71" i="9"/>
  <c r="AJ71" i="9"/>
  <c r="AK46" i="9"/>
  <c r="AJ46" i="9"/>
  <c r="AJ102" i="9"/>
  <c r="AK102" i="9"/>
  <c r="AJ62" i="9"/>
  <c r="AK62" i="9"/>
  <c r="AK87" i="9"/>
  <c r="AJ87" i="9"/>
  <c r="AJ13" i="9"/>
  <c r="AK13" i="9"/>
  <c r="AJ36" i="9"/>
  <c r="AK36" i="9"/>
  <c r="AK95" i="9"/>
  <c r="AJ95" i="9"/>
  <c r="AJ21" i="9"/>
  <c r="AK21" i="9"/>
  <c r="AK64" i="9"/>
  <c r="AJ64" i="9"/>
  <c r="AK57" i="9"/>
  <c r="AJ57" i="9"/>
  <c r="AK65" i="9"/>
  <c r="AJ65" i="9"/>
  <c r="AJ53" i="9"/>
  <c r="AK53" i="9"/>
  <c r="AK41" i="9"/>
  <c r="AJ41" i="9"/>
  <c r="AJ34" i="9"/>
  <c r="AK34" i="9"/>
  <c r="AK88" i="9"/>
  <c r="AJ88" i="9"/>
  <c r="AJ101" i="9"/>
  <c r="AK101" i="9"/>
  <c r="AJ69" i="9"/>
  <c r="AK69" i="9"/>
  <c r="AJ84" i="9"/>
  <c r="AK84" i="9"/>
  <c r="AJ92" i="9"/>
  <c r="AK92" i="9"/>
  <c r="AJ44" i="9"/>
  <c r="AK44" i="9"/>
  <c r="AK16" i="9"/>
  <c r="AJ16" i="9"/>
  <c r="AK17" i="9"/>
  <c r="AJ17" i="9"/>
  <c r="AJ82" i="9"/>
  <c r="AK82" i="9"/>
  <c r="AK38" i="9"/>
  <c r="AJ38" i="9"/>
  <c r="AJ77" i="9"/>
  <c r="AK77" i="9"/>
  <c r="AJ85" i="9"/>
  <c r="AK85" i="9"/>
  <c r="AK9" i="9"/>
  <c r="AJ9" i="9"/>
  <c r="AK56" i="9"/>
  <c r="AJ56" i="9"/>
  <c r="AK81" i="9"/>
  <c r="AJ81" i="9"/>
  <c r="AK8" i="9"/>
  <c r="AJ8" i="9"/>
  <c r="AJ27" i="9"/>
  <c r="AK27" i="9"/>
  <c r="AJ52" i="9"/>
  <c r="AK52" i="9"/>
  <c r="AK106" i="9"/>
  <c r="AJ106" i="9"/>
  <c r="AJ68" i="9"/>
  <c r="AK68" i="9"/>
  <c r="AJ30" i="9"/>
  <c r="AK30" i="9"/>
  <c r="AJ76" i="9"/>
  <c r="AK76" i="9"/>
  <c r="AJ86" i="9"/>
  <c r="AK86" i="9"/>
  <c r="AK39" i="9"/>
  <c r="AJ39" i="9"/>
  <c r="AK47" i="9"/>
  <c r="AJ47" i="9"/>
  <c r="AJ45" i="9"/>
  <c r="AK45" i="9"/>
  <c r="AK50" i="9"/>
  <c r="AJ50" i="9"/>
  <c r="AK25" i="9"/>
  <c r="AJ25" i="9"/>
  <c r="AJ11" i="9"/>
  <c r="AK11" i="9"/>
  <c r="AJ90" i="9"/>
  <c r="AK90" i="9"/>
  <c r="AJ61" i="9"/>
  <c r="AK61" i="9"/>
  <c r="AJ94" i="9"/>
  <c r="AK94" i="9"/>
  <c r="AJ12" i="9"/>
  <c r="AK12" i="9"/>
  <c r="AK48" i="9"/>
  <c r="AJ48" i="9"/>
  <c r="AJ91" i="9"/>
  <c r="AK91" i="9"/>
  <c r="AK72" i="9"/>
  <c r="AJ72" i="9"/>
  <c r="AJ54" i="9"/>
  <c r="AK54" i="9"/>
  <c r="AJ43" i="9"/>
  <c r="AK43" i="9"/>
  <c r="AK79" i="9"/>
  <c r="AJ79" i="9"/>
  <c r="AJ59" i="9"/>
  <c r="AK59" i="9"/>
  <c r="AJ67" i="9"/>
  <c r="AK67" i="9"/>
  <c r="AK22" i="9"/>
  <c r="AJ22" i="9"/>
  <c r="AK103" i="9"/>
  <c r="AJ103" i="9"/>
  <c r="AJ29" i="9"/>
  <c r="AK29" i="9"/>
  <c r="AJ37" i="9"/>
  <c r="AK37" i="9"/>
  <c r="AJ28" i="9"/>
  <c r="AK28" i="9"/>
  <c r="AJ7" i="9"/>
  <c r="K19" i="4"/>
  <c r="K20" i="4"/>
  <c r="K21" i="4"/>
  <c r="AL28" i="9" l="1"/>
  <c r="AM28" i="9" s="1"/>
  <c r="AL21" i="9"/>
  <c r="AM21" i="9" s="1"/>
  <c r="AL40" i="9"/>
  <c r="AM40" i="9" s="1"/>
  <c r="AL9" i="9"/>
  <c r="AM9" i="9" s="1"/>
  <c r="AL88" i="9"/>
  <c r="AM88" i="9" s="1"/>
  <c r="AL105" i="9"/>
  <c r="AM105" i="9" s="1"/>
  <c r="AL37" i="9"/>
  <c r="AM37" i="9" s="1"/>
  <c r="AL30" i="9"/>
  <c r="AM30" i="9" s="1"/>
  <c r="AL62" i="9"/>
  <c r="AM62" i="9" s="1"/>
  <c r="AL25" i="9"/>
  <c r="AM25" i="9" s="1"/>
  <c r="AL57" i="9"/>
  <c r="AM57" i="9" s="1"/>
  <c r="AL32" i="9"/>
  <c r="AM32" i="9" s="1"/>
  <c r="AL24" i="9"/>
  <c r="AM24" i="9" s="1"/>
  <c r="AL35" i="9"/>
  <c r="AM35" i="9" s="1"/>
  <c r="AL19" i="9"/>
  <c r="AM19" i="9" s="1"/>
  <c r="AL90" i="9"/>
  <c r="AM90" i="9" s="1"/>
  <c r="AL70" i="9"/>
  <c r="AM70" i="9" s="1"/>
  <c r="AL104" i="9"/>
  <c r="AM104" i="9" s="1"/>
  <c r="AL93" i="9"/>
  <c r="AM93" i="9" s="1"/>
  <c r="AL12" i="9"/>
  <c r="AM12" i="9" s="1"/>
  <c r="AL82" i="9"/>
  <c r="AM82" i="9" s="1"/>
  <c r="AL72" i="9"/>
  <c r="AM72" i="9" s="1"/>
  <c r="AL17" i="9"/>
  <c r="AM17" i="9" s="1"/>
  <c r="AL94" i="9"/>
  <c r="AM94" i="9" s="1"/>
  <c r="AL84" i="9"/>
  <c r="AM84" i="9" s="1"/>
  <c r="AL36" i="9"/>
  <c r="AM36" i="9" s="1"/>
  <c r="AL102" i="9"/>
  <c r="AM102" i="9" s="1"/>
  <c r="AL99" i="9"/>
  <c r="AM99" i="9" s="1"/>
  <c r="AL60" i="9"/>
  <c r="AM60" i="9" s="1"/>
  <c r="AL14" i="9"/>
  <c r="AM14" i="9" s="1"/>
  <c r="AL100" i="9"/>
  <c r="AM100" i="9" s="1"/>
  <c r="AL10" i="9"/>
  <c r="AM10" i="9" s="1"/>
  <c r="AL42" i="9"/>
  <c r="AM42" i="9" s="1"/>
  <c r="AL15" i="9"/>
  <c r="AM15" i="9" s="1"/>
  <c r="AL97" i="9"/>
  <c r="AL43" i="9"/>
  <c r="AM43" i="9" s="1"/>
  <c r="AL52" i="9"/>
  <c r="AM52" i="9" s="1"/>
  <c r="AL101" i="9"/>
  <c r="AM101" i="9" s="1"/>
  <c r="AL95" i="9"/>
  <c r="AM95" i="9" s="1"/>
  <c r="AL74" i="9"/>
  <c r="AM74" i="9" s="1"/>
  <c r="AL54" i="9"/>
  <c r="AM54" i="9" s="1"/>
  <c r="AL27" i="9"/>
  <c r="AM27" i="9" s="1"/>
  <c r="AL20" i="9"/>
  <c r="AM20" i="9" s="1"/>
  <c r="AL33" i="9"/>
  <c r="AM33" i="9" s="1"/>
  <c r="AL59" i="9"/>
  <c r="AM59" i="9" s="1"/>
  <c r="AL85" i="9"/>
  <c r="AM85" i="9" s="1"/>
  <c r="AL103" i="9"/>
  <c r="AM103" i="9" s="1"/>
  <c r="AL50" i="9"/>
  <c r="AM50" i="9" s="1"/>
  <c r="AL106" i="9"/>
  <c r="AM106" i="9" s="1"/>
  <c r="AL81" i="9"/>
  <c r="AM81" i="9" s="1"/>
  <c r="AL16" i="9"/>
  <c r="AM16" i="9" s="1"/>
  <c r="AL41" i="9"/>
  <c r="AM41" i="9" s="1"/>
  <c r="AL64" i="9"/>
  <c r="AM64" i="9" s="1"/>
  <c r="AL46" i="9"/>
  <c r="AM46" i="9" s="1"/>
  <c r="AL49" i="9"/>
  <c r="AM49" i="9" s="1"/>
  <c r="AL63" i="9"/>
  <c r="AM63" i="9" s="1"/>
  <c r="AL66" i="9"/>
  <c r="AM66" i="9" s="1"/>
  <c r="AL23" i="9"/>
  <c r="AM23" i="9" s="1"/>
  <c r="AL18" i="9"/>
  <c r="AM18" i="9" s="1"/>
  <c r="AL76" i="9"/>
  <c r="AM76" i="9" s="1"/>
  <c r="AL44" i="9"/>
  <c r="AM44" i="9" s="1"/>
  <c r="AL75" i="9"/>
  <c r="AM75" i="9" s="1"/>
  <c r="AL89" i="9"/>
  <c r="AM89" i="9" s="1"/>
  <c r="AL47" i="9"/>
  <c r="AM47" i="9" s="1"/>
  <c r="AL67" i="9"/>
  <c r="AM67" i="9" s="1"/>
  <c r="AL92" i="9"/>
  <c r="AM92" i="9" s="1"/>
  <c r="AL26" i="9"/>
  <c r="AM26" i="9" s="1"/>
  <c r="AL39" i="9"/>
  <c r="AM39" i="9" s="1"/>
  <c r="AL8" i="9"/>
  <c r="AM8" i="9" s="1"/>
  <c r="AL29" i="9"/>
  <c r="AM29" i="9" s="1"/>
  <c r="AL34" i="9"/>
  <c r="AM34" i="9" s="1"/>
  <c r="AL79" i="9"/>
  <c r="AM79" i="9" s="1"/>
  <c r="AL7" i="9"/>
  <c r="AM7" i="9" s="1"/>
  <c r="AL91" i="9"/>
  <c r="AM91" i="9" s="1"/>
  <c r="AL61" i="9"/>
  <c r="AM61" i="9" s="1"/>
  <c r="AL86" i="9"/>
  <c r="AM86" i="9" s="1"/>
  <c r="AL77" i="9"/>
  <c r="AM77" i="9" s="1"/>
  <c r="AL69" i="9"/>
  <c r="AM69" i="9" s="1"/>
  <c r="AL13" i="9"/>
  <c r="AM13" i="9" s="1"/>
  <c r="AL83" i="9"/>
  <c r="AM83" i="9" s="1"/>
  <c r="AL73" i="9"/>
  <c r="AM73" i="9" s="1"/>
  <c r="AL98" i="9"/>
  <c r="AM98" i="9" s="1"/>
  <c r="AL45" i="9"/>
  <c r="AM45" i="9" s="1"/>
  <c r="AL53" i="9"/>
  <c r="AM53" i="9" s="1"/>
  <c r="AL51" i="9"/>
  <c r="AM51" i="9" s="1"/>
  <c r="AL80" i="9"/>
  <c r="AM80" i="9" s="1"/>
  <c r="AL65" i="9"/>
  <c r="AM65" i="9" s="1"/>
  <c r="AL55" i="9"/>
  <c r="AM55" i="9" s="1"/>
  <c r="AL11" i="9"/>
  <c r="AM11" i="9" s="1"/>
  <c r="AL58" i="9"/>
  <c r="AM58" i="9" s="1"/>
  <c r="AL68" i="9"/>
  <c r="AM68" i="9" s="1"/>
  <c r="AL22" i="9"/>
  <c r="AM22" i="9" s="1"/>
  <c r="AL48" i="9"/>
  <c r="AM48" i="9" s="1"/>
  <c r="AL56" i="9"/>
  <c r="AM56" i="9" s="1"/>
  <c r="AL38" i="9"/>
  <c r="AM38" i="9" s="1"/>
  <c r="AL87" i="9"/>
  <c r="AM87" i="9" s="1"/>
  <c r="AL71" i="9"/>
  <c r="AM71" i="9" s="1"/>
  <c r="AL31" i="9"/>
  <c r="AM31" i="9" s="1"/>
  <c r="AL78" i="9"/>
  <c r="AM78" i="9" s="1"/>
  <c r="AL107" i="9"/>
  <c r="AM107" i="9" s="1"/>
  <c r="D43" i="5"/>
  <c r="D20" i="6" l="1"/>
  <c r="D19" i="6"/>
  <c r="B20" i="5"/>
  <c r="B21" i="5"/>
  <c r="C44" i="5"/>
  <c r="C43" i="5"/>
  <c r="C41" i="5"/>
  <c r="B41" i="5"/>
  <c r="C40" i="5"/>
  <c r="B40" i="5"/>
  <c r="C30" i="5"/>
  <c r="B30" i="5"/>
  <c r="C21" i="5"/>
  <c r="C20" i="5"/>
  <c r="B31" i="4" l="1"/>
  <c r="C32" i="4"/>
  <c r="B32" i="4"/>
  <c r="C21" i="4"/>
  <c r="B21" i="4"/>
  <c r="C31" i="4"/>
  <c r="F51" i="6" l="1"/>
  <c r="E51" i="6"/>
  <c r="G51" i="6" s="1"/>
  <c r="C58" i="6" s="1"/>
  <c r="E50" i="6"/>
  <c r="E48" i="6"/>
  <c r="F47" i="6"/>
  <c r="F46" i="6"/>
  <c r="F45" i="6"/>
  <c r="F44" i="6"/>
  <c r="F43" i="6"/>
  <c r="F42" i="6"/>
  <c r="F41" i="6"/>
  <c r="F40" i="6"/>
  <c r="F39" i="6"/>
  <c r="F38" i="6"/>
  <c r="F37" i="6"/>
  <c r="F36" i="6"/>
  <c r="D29" i="6"/>
  <c r="D27" i="6"/>
  <c r="J20" i="6"/>
  <c r="G20" i="6"/>
  <c r="K20" i="6" s="1"/>
  <c r="J19" i="6"/>
  <c r="G19" i="6"/>
  <c r="H9" i="6"/>
  <c r="D21" i="6" l="1"/>
  <c r="K19" i="6"/>
  <c r="K21" i="6" s="1"/>
  <c r="C57" i="6" s="1"/>
  <c r="C59" i="6" s="1"/>
  <c r="D34" i="4" l="1"/>
  <c r="D49" i="5" l="1"/>
  <c r="K35" i="5"/>
  <c r="K24" i="4"/>
  <c r="K27" i="5" l="1"/>
  <c r="K28" i="5"/>
  <c r="D28" i="5"/>
  <c r="K29" i="5" s="1"/>
  <c r="K17" i="4"/>
  <c r="K16" i="4"/>
  <c r="D19" i="4"/>
  <c r="K18" i="4" s="1"/>
  <c r="K30" i="5" l="1"/>
  <c r="K31" i="5" s="1"/>
  <c r="K32" i="5" s="1"/>
  <c r="E27" i="5" s="1"/>
  <c r="E18" i="4"/>
  <c r="D12" i="5" l="1"/>
  <c r="D10" i="4" l="1"/>
  <c r="D44" i="5" l="1"/>
  <c r="D48" i="5"/>
  <c r="K36" i="5" s="1"/>
  <c r="K37" i="5" s="1"/>
  <c r="E49" i="5" s="1"/>
  <c r="D33" i="4"/>
  <c r="K25" i="4" s="1"/>
  <c r="K26" i="4" s="1"/>
  <c r="E34" i="4" s="1"/>
  <c r="D4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Deejan Ferrao</author>
  </authors>
  <commentList>
    <comment ref="K26" authorId="0" shapeId="0" xr:uid="{00000000-0006-0000-0300-000001000000}">
      <text>
        <r>
          <rPr>
            <b/>
            <sz val="9"/>
            <color indexed="81"/>
            <rFont val="Tahoma"/>
            <family val="2"/>
          </rPr>
          <t xml:space="preserve">Deejan :
works only when CR is not met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Deejan Ferrao</author>
  </authors>
  <commentList>
    <comment ref="K37" authorId="0" shapeId="0" xr:uid="{00000000-0006-0000-0400-000001000000}">
      <text>
        <r>
          <rPr>
            <b/>
            <sz val="9"/>
            <color indexed="81"/>
            <rFont val="Tahoma"/>
            <family val="2"/>
          </rPr>
          <t xml:space="preserve">Deejan :
works only when CR is not met
</t>
        </r>
      </text>
    </comment>
  </commentList>
</comments>
</file>

<file path=xl/sharedStrings.xml><?xml version="1.0" encoding="utf-8"?>
<sst xmlns="http://schemas.openxmlformats.org/spreadsheetml/2006/main" count="2586" uniqueCount="579">
  <si>
    <t>DISCLAIMER, AUTHORISATION AND ACKNOWLEDGEMENT</t>
  </si>
  <si>
    <t>Please ensure that you use the most up-to-date version of Green Star calculators They are routinely updated, and using the most current version will make filling in your calculator easier, clearer and more accurate.
This calculator provides an indication of the number of points available in the rating tool. It is not final, and it is only intended for feedback purposes.</t>
  </si>
  <si>
    <t>Change Log</t>
  </si>
  <si>
    <t>Calculator Release</t>
  </si>
  <si>
    <t>Summary of Changes</t>
  </si>
  <si>
    <t>Green Star - Performance Submission Guidelines Version 1.2</t>
  </si>
  <si>
    <t>Release 12 - 19/06/24</t>
  </si>
  <si>
    <t>- Portfolio calculator tab added to allow Green Star Performance portfolios to target the Potable Water credit using a single spreadsheet</t>
  </si>
  <si>
    <t>Release 11 - 30/10/2023</t>
  </si>
  <si>
    <t>- Updated Emission Factors with new values from 2023 AusLCI Emission Factors</t>
  </si>
  <si>
    <t>Release 10 - 8/12/2021</t>
  </si>
  <si>
    <t>- Amended error with blank cell</t>
  </si>
  <si>
    <t>Release 9 - 23/11/2021</t>
  </si>
  <si>
    <t>- Amended error for water consumption in Carbon Neutral Summary</t>
  </si>
  <si>
    <t>Release 8 - 25/02/2021</t>
  </si>
  <si>
    <t>- Minor formatting updates and corrections</t>
  </si>
  <si>
    <t>Release 7 - 30/10/2021</t>
  </si>
  <si>
    <t>- Amended units in the 19A NABERS Water Detailed sheet</t>
  </si>
  <si>
    <t>Release 6 -27/10/2020</t>
  </si>
  <si>
    <t>- Added NABERS Hotels to list of applicable types
- Minor updates to units throughout</t>
  </si>
  <si>
    <t>Release 5 - 17/06/2020</t>
  </si>
  <si>
    <t xml:space="preserve">- Added section for project teams to select targeted Green Star rating for the project.
- Added prompt to notify project teams when the Conditional Requirement for the 'Best Practice' or higher rating is not met. </t>
  </si>
  <si>
    <t>Release 4 - 11/03/2020</t>
  </si>
  <si>
    <t>Minor edits</t>
  </si>
  <si>
    <t>Release 3 - 08/10/2019</t>
  </si>
  <si>
    <t>- Added section to capture NABERS reference number. 
-  Added section to capture NABERS rated period. 
- Updated greenhouse gas emission factors in Emission Factors tab;
- Minor formating throughout.</t>
  </si>
  <si>
    <t>Release 2 - 24/08/2018</t>
  </si>
  <si>
    <t>- Inclusion of the 'Carbon Neutral Summary' tab for projects targetting carbon neutral certification through the National Carbon Offset Standard for Buildings
- Added NGERS Emission Factors in line with the National Greenhouse Gas Account Factors - 2018</t>
  </si>
  <si>
    <t>Release 1 - 29/11/2017</t>
  </si>
  <si>
    <t>Release for Green Star - Performance v 1.2;
- Corrected units for water consumption;
- Calculator applicable to New Zealand projects; and
- Minor formatting throughout.</t>
  </si>
  <si>
    <t>Green Star - Performance Submission Guidelines Version 1.1</t>
  </si>
  <si>
    <t xml:space="preserve"> Release 1 - 08/04/2016</t>
  </si>
  <si>
    <t>Release for Green Star - Performance v1.1, minor formatting updates (r1).</t>
  </si>
  <si>
    <t>Green Star - Performance Submission Guidelines Version 1.0</t>
  </si>
  <si>
    <t>Release 2 - 13/04/2015</t>
  </si>
  <si>
    <t>- Reverse calculator in accordance with 19A.3.2, originally only 19A.3.1 was included in this calculator; and
- Amended Requirement for 'Best Practice' rating to be aligned with 19.0.4.</t>
  </si>
  <si>
    <t>Release 1 - 2/04/2015</t>
  </si>
  <si>
    <t>Initial release.</t>
  </si>
  <si>
    <t>x</t>
  </si>
  <si>
    <t xml:space="preserve">Summary of Changes - Internal Use only </t>
  </si>
  <si>
    <t>Release Number</t>
  </si>
  <si>
    <t>Date</t>
  </si>
  <si>
    <t>Author</t>
  </si>
  <si>
    <t>Reviewer</t>
  </si>
  <si>
    <t>Approver</t>
  </si>
  <si>
    <t>Sheet</t>
  </si>
  <si>
    <t>Range</t>
  </si>
  <si>
    <t>New Value</t>
  </si>
  <si>
    <t>Old Value</t>
  </si>
  <si>
    <t>Comments</t>
  </si>
  <si>
    <t>Version 1.2, Release 1</t>
  </si>
  <si>
    <t>SN</t>
  </si>
  <si>
    <t>DF</t>
  </si>
  <si>
    <t>19A NABERS Water Detailed</t>
  </si>
  <si>
    <t>C39</t>
  </si>
  <si>
    <t>kL/m2 p.a</t>
  </si>
  <si>
    <t>[kg CO2-e/m2 p.a.]</t>
  </si>
  <si>
    <t xml:space="preserve">Corrected units </t>
  </si>
  <si>
    <t>C38</t>
  </si>
  <si>
    <t>Version 1.2, Release 2</t>
  </si>
  <si>
    <t>Carbon Neutral Summary' tab</t>
  </si>
  <si>
    <t>Whole tab</t>
  </si>
  <si>
    <t>All values</t>
  </si>
  <si>
    <t>Blank</t>
  </si>
  <si>
    <t>Carbon Neutral Summary tab created</t>
  </si>
  <si>
    <t>Emission Factors' tab</t>
  </si>
  <si>
    <t>Emission Factors tab created</t>
  </si>
  <si>
    <t>19A NABERS Water Simple</t>
  </si>
  <si>
    <t>B9</t>
  </si>
  <si>
    <t>Please enter the project's Performance Period.
Start date</t>
  </si>
  <si>
    <t>Please enter the project's Performance Period.
(Start date to end date)</t>
  </si>
  <si>
    <t>E9</t>
  </si>
  <si>
    <t>'=DATE(YEAR(D9)+1,MONTH(D9),DAY(D9)-1)</t>
  </si>
  <si>
    <t>&lt;blank&gt;</t>
  </si>
  <si>
    <t>E11</t>
  </si>
  <si>
    <t>'=DATE(YEAR(D11)+1,MONTH(D11),DAY(D11)-1)</t>
  </si>
  <si>
    <t>B11</t>
  </si>
  <si>
    <t>Carbon Neutral Summary</t>
  </si>
  <si>
    <t>B17</t>
  </si>
  <si>
    <t>Water Source</t>
  </si>
  <si>
    <t>C17</t>
  </si>
  <si>
    <t>Water consumption
(kL/ year)</t>
  </si>
  <si>
    <t>H19</t>
  </si>
  <si>
    <t>'=IF(D19="User Defined",(C19*G19/1000),(C19*F19/1000))</t>
  </si>
  <si>
    <t>H20</t>
  </si>
  <si>
    <t>'=IF(D20="User Defined",(C20*G20/1000),(C20*F20/1000))</t>
  </si>
  <si>
    <t>B26</t>
  </si>
  <si>
    <t>Are your water supplied and wastewater treated by separate companies ?</t>
  </si>
  <si>
    <t>B27</t>
  </si>
  <si>
    <t>Is your waste water treated onsite?</t>
  </si>
  <si>
    <t>B22</t>
  </si>
  <si>
    <t>Note: Project teams are required to obtain emission factors provided by the water supply authority and provide evidence supporting the emission factor used. Where unavailable, the project teams may use the default values provided in the calculator</t>
  </si>
  <si>
    <t>D51</t>
  </si>
  <si>
    <t>Sewerage Discharge factor
(%)</t>
  </si>
  <si>
    <t>F52</t>
  </si>
  <si>
    <t>'=IF(C35="yes", E52*C52/1000, ((C52*D52*E52)/1000))</t>
  </si>
  <si>
    <t>B35</t>
  </si>
  <si>
    <t>Are separate wastewater bills available?</t>
  </si>
  <si>
    <t>B54</t>
  </si>
  <si>
    <t xml:space="preserve">Note: Project teams are required to obtain emission factors provided by the wastewater treatment contractor and provide evidence supporting the emission factor used. </t>
  </si>
  <si>
    <t>FJ</t>
  </si>
  <si>
    <t>Emission Factors</t>
  </si>
  <si>
    <t>F5</t>
  </si>
  <si>
    <t xml:space="preserve">Notes
1. As per the National Carbon Offset Standard for Buildings, Appendix B, Section 1.3.3
2. Project teams are required to provide evidence supporting the emission factor used </t>
  </si>
  <si>
    <t xml:space="preserve">Notes
1. As per Appendix B, Section 1.3.3
2. Project teams are required to provide evidence supporting the emission factor used </t>
  </si>
  <si>
    <t>F7</t>
  </si>
  <si>
    <t>Notes
1. As per the National Carbon Offset Standard for Buildings, Appendix B, Section 1.3.3
2. These factors includes Wastewater emissions.</t>
  </si>
  <si>
    <t>Notes
1. As per Appendix B, Section 1.3.3
2. These factors includes Wastewater emissions.</t>
  </si>
  <si>
    <t>C7</t>
  </si>
  <si>
    <t>C8</t>
  </si>
  <si>
    <t>C9</t>
  </si>
  <si>
    <t>C10</t>
  </si>
  <si>
    <t>C11</t>
  </si>
  <si>
    <t>C12</t>
  </si>
  <si>
    <t>B7</t>
  </si>
  <si>
    <t>B8</t>
  </si>
  <si>
    <t>B10</t>
  </si>
  <si>
    <t>B12</t>
  </si>
  <si>
    <t>E7</t>
  </si>
  <si>
    <t>BOM National performance report 2016-17: Urban water utilities, Table 2.6 &amp; Table 2.3</t>
  </si>
  <si>
    <t>BOM National performance report 2015-16: Urban water utilities, Table 2.6 &amp; Table 2.3</t>
  </si>
  <si>
    <t>E8</t>
  </si>
  <si>
    <t>E10</t>
  </si>
  <si>
    <t>E12</t>
  </si>
  <si>
    <t>Notes
1. As per the National Carbon Offset Standard for Buildings, Appendix B, Section 1.3.3
2. These factors include Wastewater emissions.</t>
  </si>
  <si>
    <t>Version 1.2, Release 3</t>
  </si>
  <si>
    <t>B7:E12</t>
  </si>
  <si>
    <t>Various</t>
  </si>
  <si>
    <t>Udpated emission factors based on BOM National performance report 2017-18: Urban water utilities, Table 2.6 &amp; Table 2.3</t>
  </si>
  <si>
    <t>Version 1.2, Release 4</t>
  </si>
  <si>
    <t>D10</t>
  </si>
  <si>
    <t>Added formula to automate the End date of Performance period</t>
  </si>
  <si>
    <t>B16</t>
  </si>
  <si>
    <t>Please enter the project NABERS Rating reference number</t>
  </si>
  <si>
    <t>Added section to capture Nabers Rating number for the project</t>
  </si>
  <si>
    <t>What is the projects rated period</t>
  </si>
  <si>
    <t>Added section to capture the NABERS Rated period</t>
  </si>
  <si>
    <t>Start Date (dd/mm/yyyy)</t>
  </si>
  <si>
    <t>C18</t>
  </si>
  <si>
    <t>End Date (dd/mm/yyyy)</t>
  </si>
  <si>
    <t>D18</t>
  </si>
  <si>
    <t>'=DATE(YEAR(D17)+1,MONTH(D17),DAY(D17)-1)</t>
  </si>
  <si>
    <t>Added formula to automate the end date of the rated period</t>
  </si>
  <si>
    <t>J15</t>
  </si>
  <si>
    <t>Start date of the performance period.</t>
  </si>
  <si>
    <t>Added back end calculations to calculate overlap between the performance period and the rated period</t>
  </si>
  <si>
    <t>J16</t>
  </si>
  <si>
    <t>Start date of the rated period</t>
  </si>
  <si>
    <t>J17</t>
  </si>
  <si>
    <t>End date of the Rated period</t>
  </si>
  <si>
    <t>J18</t>
  </si>
  <si>
    <t>Difference between Start of perforance period and Start date of rated period</t>
  </si>
  <si>
    <t>K18</t>
  </si>
  <si>
    <t>'=K15-K16</t>
  </si>
  <si>
    <t>J19</t>
  </si>
  <si>
    <t>Overlap of rated period with the performance period(Days)</t>
  </si>
  <si>
    <t>K19</t>
  </si>
  <si>
    <t>'=365-ABS(K18)</t>
  </si>
  <si>
    <t>J20</t>
  </si>
  <si>
    <t>Condition met</t>
  </si>
  <si>
    <t>K15</t>
  </si>
  <si>
    <t>'=D9</t>
  </si>
  <si>
    <t>K16</t>
  </si>
  <si>
    <t>'=D17</t>
  </si>
  <si>
    <t>K17</t>
  </si>
  <si>
    <t>'=D18</t>
  </si>
  <si>
    <t>K20</t>
  </si>
  <si>
    <t>'=IF(K19&gt;=90,1,0)</t>
  </si>
  <si>
    <t>E17</t>
  </si>
  <si>
    <t>=IF(ISBLANK(D17),"",IF(K20=1,"","The rated period must be within three months of the Performance period"))</t>
  </si>
  <si>
    <t>Added formula to display message when there is no overlap between the rated period and performance period.</t>
  </si>
  <si>
    <t>D12</t>
  </si>
  <si>
    <t>'=DATE(YEAR(D12)+1,MONTH(D12),DAY(D12)-1)</t>
  </si>
  <si>
    <t>B25</t>
  </si>
  <si>
    <t>C26</t>
  </si>
  <si>
    <t>C27</t>
  </si>
  <si>
    <t>D27</t>
  </si>
  <si>
    <t>'=DATE(YEAR(D26)+1,MONTH(D26),DAY(D26)-1)</t>
  </si>
  <si>
    <t>J24</t>
  </si>
  <si>
    <t>K24</t>
  </si>
  <si>
    <t>'=D11</t>
  </si>
  <si>
    <t>J25</t>
  </si>
  <si>
    <t>K25</t>
  </si>
  <si>
    <t>'=D26</t>
  </si>
  <si>
    <t>J26</t>
  </si>
  <si>
    <t>K26</t>
  </si>
  <si>
    <t>'=D27</t>
  </si>
  <si>
    <t>J27</t>
  </si>
  <si>
    <t>K27</t>
  </si>
  <si>
    <t>'=K24-K25</t>
  </si>
  <si>
    <t>J28</t>
  </si>
  <si>
    <t>K28</t>
  </si>
  <si>
    <t>'=365-ABS(K27)</t>
  </si>
  <si>
    <t>J29</t>
  </si>
  <si>
    <t>K29</t>
  </si>
  <si>
    <t>'=IF(K28&gt;=90,1,0)</t>
  </si>
  <si>
    <t>E26</t>
  </si>
  <si>
    <t>'=IF(ISBLANK(D26),"",IF(K29=1,"","The rated period must be within 3 months of the Performance period"))</t>
  </si>
  <si>
    <t>EC</t>
  </si>
  <si>
    <t>-</t>
  </si>
  <si>
    <t>All sheets</t>
  </si>
  <si>
    <t>Password change</t>
  </si>
  <si>
    <t>6GT8bxo*`N</t>
  </si>
  <si>
    <t>captainplanet</t>
  </si>
  <si>
    <t>Password updates for all calculators and scorecards</t>
  </si>
  <si>
    <t>Version 1.2, Release 5</t>
  </si>
  <si>
    <t>'11:11</t>
  </si>
  <si>
    <t>Added additional rows for project teams to select the targeted Green Star rating for the project</t>
  </si>
  <si>
    <t>Please select the Green Star Rating targeted for the project</t>
  </si>
  <si>
    <t>I4</t>
  </si>
  <si>
    <t>Please Select</t>
  </si>
  <si>
    <t>Added Star Ratings available for project teams to select as Drop down menu</t>
  </si>
  <si>
    <t>I5</t>
  </si>
  <si>
    <t>0 Star</t>
  </si>
  <si>
    <t>I6</t>
  </si>
  <si>
    <t>1 star</t>
  </si>
  <si>
    <t>I7</t>
  </si>
  <si>
    <t>2 star</t>
  </si>
  <si>
    <t>I8</t>
  </si>
  <si>
    <t>3 star</t>
  </si>
  <si>
    <t>I9</t>
  </si>
  <si>
    <t xml:space="preserve">4 Star </t>
  </si>
  <si>
    <t>I10</t>
  </si>
  <si>
    <t>5 Star</t>
  </si>
  <si>
    <t>I11</t>
  </si>
  <si>
    <t>6 Star</t>
  </si>
  <si>
    <t>Added back end calculations to calculate the conditional requirements for 4,5 and 6 Star</t>
  </si>
  <si>
    <t>J23</t>
  </si>
  <si>
    <t>Conditional requirements for 4 Star, 5 Star and 6 Star</t>
  </si>
  <si>
    <t>Targeted Star Rating</t>
  </si>
  <si>
    <t>Requirement for Best Practice Rating Achieved</t>
  </si>
  <si>
    <t>'=D33</t>
  </si>
  <si>
    <t xml:space="preserve">Conditional Requirements Met for 4,5 &amp; 6 met? </t>
  </si>
  <si>
    <t>'=IF(AND(K25="No",IF(ISNUMBER(MATCH(K24,I9:I11,0)),1,0)=1),"No","")</t>
  </si>
  <si>
    <t>D34</t>
  </si>
  <si>
    <t>'=IF(OR(D11="Please Select",D11=""),"Please select the Green Star Rating targeted",VLOOKUP(D28,'[19A Potable Water NABERS Calculator_v1.2_RBeta.xlsx]Points Table'!B8:C18,2,FALSE))</t>
  </si>
  <si>
    <t>'=VLOOKUP(D28,'Points Table'!B8:C18,2,FALSE)</t>
  </si>
  <si>
    <t>Amended formula to ensure project teams select the Green Star rating targeted for the project</t>
  </si>
  <si>
    <t>E34</t>
  </si>
  <si>
    <t>'=IF(K26="No","Conditional Requirements not met for the Green Star Rating targeted","")</t>
  </si>
  <si>
    <t>Added prompt when the conditional requirements for 4,5 and  are not met</t>
  </si>
  <si>
    <t>'13:13</t>
  </si>
  <si>
    <t>B13</t>
  </si>
  <si>
    <t>D13</t>
  </si>
  <si>
    <t>J34</t>
  </si>
  <si>
    <t>J35</t>
  </si>
  <si>
    <t>K35</t>
  </si>
  <si>
    <t>'=D13</t>
  </si>
  <si>
    <t>J36</t>
  </si>
  <si>
    <t>K36</t>
  </si>
  <si>
    <t>'=D48</t>
  </si>
  <si>
    <t>J37</t>
  </si>
  <si>
    <t>K37</t>
  </si>
  <si>
    <t>'=IF(AND(K36="No",IF(ISNUMBER(MATCH(K35,I9:I11,0)),1,0)=1),"No","")</t>
  </si>
  <si>
    <t>D49</t>
  </si>
  <si>
    <t>'=IF(OR(D13="Please Select",D13=""),"Please select the Green Star Rating targeted",VLOOKUP(D45,'Points Table'!B24:C44,2,TRUE))</t>
  </si>
  <si>
    <t>'=VLOOKUP(D45,'Points Table'!B24:C44,2,TRUE)</t>
  </si>
  <si>
    <t>E49</t>
  </si>
  <si>
    <t>'=IF(K37="No","Conditional Requirements not met for the Green Star Rating targeted","")</t>
  </si>
  <si>
    <t>Version 1.2, Release 6</t>
  </si>
  <si>
    <t>Please select the NABERS Rating type.</t>
  </si>
  <si>
    <t>Please select the primary space use in the building.</t>
  </si>
  <si>
    <t>Updated input section relevant to NABERS pathway</t>
  </si>
  <si>
    <t>I4:I11, H4:H11</t>
  </si>
  <si>
    <t>Moved section in the back end for clarity</t>
  </si>
  <si>
    <t>J3</t>
  </si>
  <si>
    <t>Rating type</t>
  </si>
  <si>
    <t>Added table with clear distinction for each NABERS rating type, outlining the Rating metric, unit for reporting aross different section of the calculator based on the NABERS report and NABERS reverse calculator outputs</t>
  </si>
  <si>
    <t>K3</t>
  </si>
  <si>
    <t>Rating Metric</t>
  </si>
  <si>
    <t>L3</t>
  </si>
  <si>
    <t>Unit</t>
  </si>
  <si>
    <t>M3</t>
  </si>
  <si>
    <t>Unit for reporting</t>
  </si>
  <si>
    <t>J4</t>
  </si>
  <si>
    <t>J5</t>
  </si>
  <si>
    <t>Base Building</t>
  </si>
  <si>
    <t>K5</t>
  </si>
  <si>
    <t>Rating Area</t>
  </si>
  <si>
    <t>L5</t>
  </si>
  <si>
    <t>Area in square metres (m2)</t>
  </si>
  <si>
    <t>M5</t>
  </si>
  <si>
    <t>kL/m2 p.a.</t>
  </si>
  <si>
    <t>N5</t>
  </si>
  <si>
    <t>Water use per m2, excluding externally supplied recycled water</t>
  </si>
  <si>
    <t>O5</t>
  </si>
  <si>
    <t>Benchmarking factor (Normalised Water Consumption)</t>
  </si>
  <si>
    <t>J6</t>
  </si>
  <si>
    <t>Whole Building</t>
  </si>
  <si>
    <t>K6</t>
  </si>
  <si>
    <t>L6</t>
  </si>
  <si>
    <t>M6</t>
  </si>
  <si>
    <t>N6</t>
  </si>
  <si>
    <t>O6</t>
  </si>
  <si>
    <t>J7</t>
  </si>
  <si>
    <t>Shopping Centre</t>
  </si>
  <si>
    <t>K7</t>
  </si>
  <si>
    <t>L7</t>
  </si>
  <si>
    <t>M7</t>
  </si>
  <si>
    <t>N7</t>
  </si>
  <si>
    <t>O7</t>
  </si>
  <si>
    <t>Predicted average water consumption per m² (GLAR) for a comparable shopping centre</t>
  </si>
  <si>
    <t>J8</t>
  </si>
  <si>
    <t>Hotel</t>
  </si>
  <si>
    <t>K8</t>
  </si>
  <si>
    <t>Number of Guest Rooms</t>
  </si>
  <si>
    <t>L8</t>
  </si>
  <si>
    <t># (unitless)</t>
  </si>
  <si>
    <t>M8</t>
  </si>
  <si>
    <t>kL/room p.a</t>
  </si>
  <si>
    <t>N8</t>
  </si>
  <si>
    <t>Water use per guest room, excluding supplied recycled water</t>
  </si>
  <si>
    <t>O8</t>
  </si>
  <si>
    <t>predicted average water consumption for a comparable hotel</t>
  </si>
  <si>
    <t>B21</t>
  </si>
  <si>
    <t>=IFNA(VLOOKUP($D$8,$J$5:$O$9,2, FALSE),"NABERS Rating type not defined")</t>
  </si>
  <si>
    <t>Rating area</t>
  </si>
  <si>
    <t>Added formula to pick up the relevant rating metric based on the NABERS rating selected</t>
  </si>
  <si>
    <t>C21</t>
  </si>
  <si>
    <t>=IFNA(VLOOKUP($D$8,$J$5:$O$9,3, FALSE),"NABERS Rating type not defined")</t>
  </si>
  <si>
    <t>B31</t>
  </si>
  <si>
    <t>=IFNA(VLOOKUP($D$8,$J$5:$O$9,5, FALSE),"NABERS Rating type not defined")</t>
  </si>
  <si>
    <t>C31</t>
  </si>
  <si>
    <t>=IFNA(VLOOKUP($D$8,$J$5:$O$9,4, FALSE),"NABERS Rating type not defined")</t>
  </si>
  <si>
    <t>B32</t>
  </si>
  <si>
    <t>=IFNA(VLOOKUP($D$8,$J$5:$O$9,6, FALSE),"NABERS Rating type not defined")</t>
  </si>
  <si>
    <t>C32</t>
  </si>
  <si>
    <t>C29</t>
  </si>
  <si>
    <t>%</t>
  </si>
  <si>
    <t>kL p.a.</t>
  </si>
  <si>
    <t>Correction to units.</t>
  </si>
  <si>
    <t>C30</t>
  </si>
  <si>
    <t>Please select the NABERS Rating type</t>
  </si>
  <si>
    <t>K4</t>
  </si>
  <si>
    <t>Rating Metric as per NABERS</t>
  </si>
  <si>
    <t>L4</t>
  </si>
  <si>
    <t>P5</t>
  </si>
  <si>
    <t>Please enter hours of occupancy entered into reverse calculator</t>
  </si>
  <si>
    <t>Q5</t>
  </si>
  <si>
    <t>Hours per week</t>
  </si>
  <si>
    <t>R5</t>
  </si>
  <si>
    <t xml:space="preserve">Please enter the maximum water consumption at 1 Star NABERS Water </t>
  </si>
  <si>
    <t>P6</t>
  </si>
  <si>
    <t>Q6</t>
  </si>
  <si>
    <t>R6</t>
  </si>
  <si>
    <t>P7</t>
  </si>
  <si>
    <t>Q7</t>
  </si>
  <si>
    <t>R7</t>
  </si>
  <si>
    <t>Predicted average water consumption for a comparable hotel</t>
  </si>
  <si>
    <t>P8</t>
  </si>
  <si>
    <t>Please enter the number of guest rooms entered into the reverse calculator</t>
  </si>
  <si>
    <t>Q8</t>
  </si>
  <si>
    <t>R8</t>
  </si>
  <si>
    <t>Please enter the maximum water consumption at 1 Star NABERS Energy</t>
  </si>
  <si>
    <t>B20</t>
  </si>
  <si>
    <t>=IFNA(VLOOKUP($D$10,$J$5:$Q$9,7, FALSE),"NABERS Rating type not defined")</t>
  </si>
  <si>
    <t>C20</t>
  </si>
  <si>
    <t>=IFNA(VLOOKUP($D$10,$J$5:$Q$9,8, FALSE),"NABERS Rating type not defined")</t>
  </si>
  <si>
    <t>=IFNA(VLOOKUP($D$10,$J$5:$R$9,9, FALSE),"NABERS Rating type not defined")</t>
  </si>
  <si>
    <t>Please enter Maximum water user per m2 excluding externally supplied recycled water for a 1 Star NABERS Water rating</t>
  </si>
  <si>
    <t>=IFNA(VLOOKUP($D$10,$J$5:$Q$9,4, FALSE),"NABERS Rating type not defined")</t>
  </si>
  <si>
    <t>kL/m2/year</t>
  </si>
  <si>
    <t>E21</t>
  </si>
  <si>
    <t>For Retail and Hotel ratings, additional conversion of units is required</t>
  </si>
  <si>
    <t>B30</t>
  </si>
  <si>
    <t>=IFNA(VLOOKUP($D$10,$J$5:$Q$9,2, FALSE),"NABERS Rating type not defined")</t>
  </si>
  <si>
    <t>=IFNA(VLOOKUP($D$10,$J$5:$Q$9,3, FALSE),"NABERS Rating type not defined")</t>
  </si>
  <si>
    <t>B40</t>
  </si>
  <si>
    <t>=IFNA(VLOOKUP($D$10,$J$5:$Q$9,5, FALSE),"NABERS Rating type not defined")</t>
  </si>
  <si>
    <t>C40</t>
  </si>
  <si>
    <t>B41</t>
  </si>
  <si>
    <t>=IFNA(VLOOKUP($D$10,$J$5:$Q$9,6, FALSE),"NABERS Rating type not defined")</t>
  </si>
  <si>
    <t>C41</t>
  </si>
  <si>
    <t>C43</t>
  </si>
  <si>
    <t>C44</t>
  </si>
  <si>
    <t>E20</t>
  </si>
  <si>
    <t>The figures must be the same as that included on the NABERS Energy certificate.</t>
  </si>
  <si>
    <t>Must be the same as the occupied hours included on NABERS Water certificate.</t>
  </si>
  <si>
    <t>Updated language to make it applicable to all NABERS rating types</t>
  </si>
  <si>
    <t>Udpated emission factors based on BOM National performance report 2018-19: Urban water utilities, Table 2.6 &amp; Table 2.3</t>
  </si>
  <si>
    <t>BOM National performance report 2018-19: Urban water utilities, Table 2.6 &amp; Table 2.3</t>
  </si>
  <si>
    <t>BOM National performance report 2017-18: Urban water utilities, Table 2.6 &amp; Table 2.3</t>
  </si>
  <si>
    <t xml:space="preserve">Notes
1. As per the Climate Active Carbon Neutral Standard for Buildings.
2. Project teams are required to provide evidence supporting the emission factor used </t>
  </si>
  <si>
    <t>Notes
1. As per the Climate Active Carbon Neutral Standard for Buildings.
2. These factors include Wastewater emissions.</t>
  </si>
  <si>
    <t>Version 1.2, Release 7</t>
  </si>
  <si>
    <t>'=IFNA(VLOOKUP($D$10,$J$5:$R$8,7, FALSE),"NABERS Rating type not defined")</t>
  </si>
  <si>
    <t>'=IFNA(VLOOKUP($D$11,$J$5:$Q$9,7, FALSE),"NABERS Rating type not defined")</t>
  </si>
  <si>
    <t>Amended the VLOOKUP table as it was missing the last column and included an empty row at the end and also lookup the wrong cell</t>
  </si>
  <si>
    <t>'=IFNA(VLOOKUP($D$10,$J$5:$R$8,9, FALSE),"NABERS Rating type not defined")</t>
  </si>
  <si>
    <t>'=IFNA(VLOOKUP($D$10,$J$5:$R$9,9, FALSE),"NABERS Rating type not defined")</t>
  </si>
  <si>
    <t>Amended the VLOOKUP table as it included an empty row at the end</t>
  </si>
  <si>
    <t>'=IFNA(VLOOKUP($D$10,$J$5:$R$8,8, FALSE),"NABERS Rating type not defined")</t>
  </si>
  <si>
    <t>'=IFNA(VLOOKUP($D$10,$J$5:$Q$9,8, FALSE),"NABERS Rating type not defined")</t>
  </si>
  <si>
    <t>Amended the VLOOKUP table as it was missing the last column and included an empty row at the end</t>
  </si>
  <si>
    <t>'=IFNA(VLOOKUP($D$10,$J$5:$R$8,4, FALSE),"NABERS Rating type not defined")</t>
  </si>
  <si>
    <t>'=IFNA(VLOOKUP($D$10,$J$5:$Q$9,4, FALSE),"NABERS Rating type not defined")</t>
  </si>
  <si>
    <t>'=IFNA(VLOOKUP($D$10,$J$5:$R$8,2, FALSE),"NABERS Rating type not defined")</t>
  </si>
  <si>
    <t>'=IFNA(VLOOKUP($D$10,$J$5:$Q$9,2, FALSE),"NABERS Rating type not defined")</t>
  </si>
  <si>
    <t>'=IFNA(VLOOKUP($D$10,$J$5:$R$8,3, FALSE),"NABERS Rating type not defined")</t>
  </si>
  <si>
    <t>'=IFNA(VLOOKUP($D$10,$J$5:$Q$9,3, FALSE),"NABERS Rating type not defined")</t>
  </si>
  <si>
    <t>'=IFNA(VLOOKUP($D$10,$J$5:$R$8,5, FALSE),"NABERS Rating type not defined")</t>
  </si>
  <si>
    <t>'=IFNA(VLOOKUP($D$10,$J$5:$Q$9,5, FALSE),"NABERS Rating type not defined")</t>
  </si>
  <si>
    <t>'=IFNA(VLOOKUP($D$10,$J$5:$R$8,6, FALSE),"NABERS Rating type not defined")</t>
  </si>
  <si>
    <t>'=IFNA(VLOOKUP($D$10,$J$5:$Q$9,6, FALSE),"NABERS Rating type not defined")</t>
  </si>
  <si>
    <t>Version 1.2, Release 9</t>
  </si>
  <si>
    <t>D19</t>
  </si>
  <si>
    <t>=IF('19A NABERS Water Simple'!D25="", '19A NABERS Water Detailed'!D34,'19A NABERS Water Simple'!D24)</t>
  </si>
  <si>
    <t>=IF('19A NABERS Water Simple'!D25="", '19A NABERS Water Detailed'!D34,'19A NABERS Water Simple'!D23)</t>
  </si>
  <si>
    <t>Updated incorrect cell reference for non-recycled water in NABERS simple</t>
  </si>
  <si>
    <t>D20</t>
  </si>
  <si>
    <t>=IF('19A NABERS Water Simple'!D25="", '19A NABERS Water Detailed'!D34,'19A NABERS Water Simple'!D25)</t>
  </si>
  <si>
    <t>Updated incorrect cell reference for recycled water in NABERS simple</t>
  </si>
  <si>
    <t>Version 1.2, Release 10</t>
  </si>
  <si>
    <t>D42</t>
  </si>
  <si>
    <t>=D20</t>
  </si>
  <si>
    <t>Added formula accidentally deleted</t>
  </si>
  <si>
    <t>Version 1.2, Release 11</t>
  </si>
  <si>
    <t>JN</t>
  </si>
  <si>
    <t>A6:E14</t>
  </si>
  <si>
    <t>Updated Emission Factors with new values from 2023 AusLCI Emission Factors</t>
  </si>
  <si>
    <t>Version 1.2, Release 12</t>
  </si>
  <si>
    <t>19A Simple (Portfolio)</t>
  </si>
  <si>
    <t>Added new sheet for portfolios to complete calculators in bulk</t>
  </si>
  <si>
    <t>19A Detailed (Portfolio)</t>
  </si>
  <si>
    <t>Cell Types</t>
  </si>
  <si>
    <t>User input cell.</t>
  </si>
  <si>
    <t xml:space="preserve">Please fill in these cells only (white background). </t>
  </si>
  <si>
    <t>Calculation cell.</t>
  </si>
  <si>
    <t>These cells are used for calculating user input values, please do not attempt to modify these cells (light blue background).</t>
  </si>
  <si>
    <t>Results cell.</t>
  </si>
  <si>
    <t>These cells are used to display the results from all calculations (blue background).</t>
  </si>
  <si>
    <t>Reference cell.</t>
  </si>
  <si>
    <t>These cells are used to display instructions in completing the user input cells and also provide references to the Submission Guidelines e.g. credit benchmarks (light grey background).</t>
  </si>
  <si>
    <t>Portfolio Submissions</t>
  </si>
  <si>
    <r>
      <rPr>
        <sz val="10"/>
        <color rgb="FF3F4450"/>
        <rFont val="Arial"/>
        <family val="2"/>
        <scheme val="minor"/>
      </rPr>
      <t xml:space="preserve">Under the 19A Greenhouse Gas Emissions - NABERS pathway, projects may elect to use either the 'simple' or 'detailed' pathway to target points. The simple pathway awards points based on the NABERS star rating achieved as per Table 19A.3 of the Submission Guidelines. The detailed pathway awards points based on the improvement on water intensity when compared to a 1 star NABERS rating for the same building, determined using NABERS reverse calculators.
To complete the calculator, please see the below instructions.
Please complete the '19A NABERS Water Simple' or '19A NABERS Water Detailed' tab for:
- Individual building submissions
Please complete the '19A Portfolio Calculator' tab for:
- Portfolio submissions
- Individual submissions with NABERS ratings for Warehouse and Cold Store, Residential Aged Care, Retirement Living, or Co-Located Facility
When completing the 19A Portfolio Calculator tab, please follow the below instructions:
</t>
    </r>
    <r>
      <rPr>
        <b/>
        <sz val="10"/>
        <color rgb="FF3F4450"/>
        <rFont val="Arial"/>
        <family val="2"/>
        <scheme val="minor"/>
      </rPr>
      <t>Step 1:</t>
    </r>
    <r>
      <rPr>
        <sz val="10"/>
        <color rgb="FF3F4450"/>
        <rFont val="Arial"/>
        <family val="2"/>
        <scheme val="minor"/>
      </rPr>
      <t xml:space="preserve"> Enter the Performance Period for the Portfolio at the top of the worksheet.
</t>
    </r>
    <r>
      <rPr>
        <b/>
        <sz val="10"/>
        <color rgb="FF3F4450"/>
        <rFont val="Arial"/>
        <family val="2"/>
        <scheme val="minor"/>
      </rPr>
      <t>Step 2:</t>
    </r>
    <r>
      <rPr>
        <sz val="10"/>
        <color rgb="FF3F4450"/>
        <rFont val="Arial"/>
        <family val="2"/>
        <scheme val="minor"/>
      </rPr>
      <t xml:space="preserve">  Complete the Building Information sectiontion, denoted by the </t>
    </r>
    <r>
      <rPr>
        <b/>
        <sz val="10"/>
        <color rgb="FFADDBE9"/>
        <rFont val="Arial"/>
        <family val="2"/>
        <scheme val="minor"/>
      </rPr>
      <t xml:space="preserve">light blue columns.
</t>
    </r>
    <r>
      <rPr>
        <b/>
        <sz val="10"/>
        <color rgb="FF3F4450"/>
        <rFont val="Arial"/>
        <family val="2"/>
        <scheme val="minor"/>
      </rPr>
      <t>Step 3:</t>
    </r>
    <r>
      <rPr>
        <sz val="10"/>
        <color rgb="FF3F4450"/>
        <rFont val="Arial"/>
        <family val="2"/>
        <scheme val="minor"/>
      </rPr>
      <t xml:space="preserve"> Complete the NABERS section, denoted by the</t>
    </r>
    <r>
      <rPr>
        <b/>
        <sz val="10"/>
        <color rgb="FF174757"/>
        <rFont val="Arial"/>
        <family val="2"/>
        <scheme val="minor"/>
      </rPr>
      <t xml:space="preserve"> dark blue columns</t>
    </r>
    <r>
      <rPr>
        <sz val="10"/>
        <color rgb="FF3F4450"/>
        <rFont val="Arial"/>
        <family val="2"/>
        <scheme val="minor"/>
      </rPr>
      <t xml:space="preserve">, by copying information from each building's NABERS Report.
</t>
    </r>
    <r>
      <rPr>
        <b/>
        <sz val="10"/>
        <color rgb="FF3F4450"/>
        <rFont val="Arial"/>
        <family val="2"/>
        <scheme val="minor"/>
      </rPr>
      <t>Step 4:</t>
    </r>
    <r>
      <rPr>
        <sz val="10"/>
        <color rgb="FF3F4450"/>
        <rFont val="Arial"/>
        <family val="2"/>
        <scheme val="minor"/>
      </rPr>
      <t xml:space="preserve"> Select the intended compliance pathway (Simple or Detailed). If Detailed pathway selected, please complete a NABERS Reverse calculator for the building. Please also include a copy of the reverse calculator in your submission. The reverse calculator is available here: https://www.nabers.gov.au/rating-tools/our-calculators/setting-targets-using-reverse-calculators
</t>
    </r>
    <r>
      <rPr>
        <b/>
        <sz val="10"/>
        <color rgb="FF3F4450"/>
        <rFont val="Arial"/>
        <family val="2"/>
        <scheme val="minor"/>
      </rPr>
      <t>Step 5:</t>
    </r>
    <r>
      <rPr>
        <sz val="10"/>
        <color rgb="FF3F4450"/>
        <rFont val="Arial"/>
        <family val="2"/>
        <scheme val="minor"/>
      </rPr>
      <t xml:space="preserve">  The calculated points are summarised in the Results section, denoted by the </t>
    </r>
    <r>
      <rPr>
        <b/>
        <sz val="10"/>
        <color rgb="FF56B3D0"/>
        <rFont val="Arial"/>
        <family val="2"/>
        <scheme val="minor"/>
      </rPr>
      <t xml:space="preserve">blue columns.
</t>
    </r>
    <r>
      <rPr>
        <b/>
        <sz val="10"/>
        <color rgb="FF3F4450"/>
        <rFont val="Arial"/>
        <family val="2"/>
        <scheme val="minor"/>
      </rPr>
      <t>Step 6:</t>
    </r>
    <r>
      <rPr>
        <sz val="10"/>
        <color rgb="FF3F4450"/>
        <rFont val="Arial"/>
        <family val="2"/>
        <scheme val="minor"/>
      </rPr>
      <t xml:space="preserve"> Where an asset is targeting a Climate Active certification via Green Star - Performance, please complete the Climate Active section denoted by the grey columns.
This '19A Portfolio Calculator' tab is provided to allow Green Star Performance portfolio's to target the Potable Water credit using a single spreadsheet. 
For the '19A Portfolio Calculator' tab, please refer to the following legend for guidance.</t>
    </r>
  </si>
  <si>
    <t>Building Information</t>
  </si>
  <si>
    <t>These columns are completed by based on the building information</t>
  </si>
  <si>
    <t>NABERS Rating Details</t>
  </si>
  <si>
    <t>These columns are completed by copying the figures from the NABERS Report</t>
  </si>
  <si>
    <t>Support</t>
  </si>
  <si>
    <t xml:space="preserve">Please ensure to reference the Green Star - Performance v1 Submission Guidelines for guidance on how to complete the calculators. Submission Templates and Calculators jointly respond to credit requirements as outlined in the submission guidelines. The GBCA advises consulting and using each of these documents and any relevant supporting materials as needed to support an informed and consistent approach to your submision.
For any queries or additional information, please contact your project's GBCA Case Manager. </t>
  </si>
  <si>
    <t>Table to determine the metric to be used in the calculator, depending on the NABERS Rating selected</t>
  </si>
  <si>
    <t>19A NABERS WATER - SIMPLE APPROACH IN ACCORDANCE WITH 19A.3.1</t>
  </si>
  <si>
    <t>Space type</t>
  </si>
  <si>
    <t>Office</t>
  </si>
  <si>
    <t>Please enter the project's Green Star number.</t>
  </si>
  <si>
    <t>Please enter the building's address or name.</t>
  </si>
  <si>
    <t>Education</t>
  </si>
  <si>
    <t>Industrial</t>
  </si>
  <si>
    <t>Please enter the project's start date of the Performance Period.</t>
  </si>
  <si>
    <t>Other</t>
  </si>
  <si>
    <t>The project's end date of the Performance Period:</t>
  </si>
  <si>
    <t>Please select whether the project is undertaking Initial Certification or Recertification.</t>
  </si>
  <si>
    <t>Initial/Re-certification</t>
  </si>
  <si>
    <t>19A.3 NABERS Water Certificate Data</t>
  </si>
  <si>
    <t>Initial Certification</t>
  </si>
  <si>
    <t>Recertification</t>
  </si>
  <si>
    <t>Calculations to measure overlap between performance period and the rated period</t>
  </si>
  <si>
    <t>General Rating Inputs</t>
  </si>
  <si>
    <t>Difference between Start of performance period and Start date of rated period</t>
  </si>
  <si>
    <t>What is the date of the NABERS Water Certificate expiry?</t>
  </si>
  <si>
    <t>dd/mm/yyyy</t>
  </si>
  <si>
    <t>Water Consumption Details</t>
  </si>
  <si>
    <t>Non-Recycled Water</t>
  </si>
  <si>
    <t>kL</t>
  </si>
  <si>
    <t>Recycled Water</t>
  </si>
  <si>
    <t>General Rating Outputs</t>
  </si>
  <si>
    <t>Star rating</t>
  </si>
  <si>
    <t>NA</t>
  </si>
  <si>
    <t>See Table 19.0.3 in the Submission Guidelines for details on the Minimum Performance Requirement.</t>
  </si>
  <si>
    <t>% of externally supplied water that is recycled water</t>
  </si>
  <si>
    <t>Total water use, excluding externally supplied recycled water</t>
  </si>
  <si>
    <t>Requirement For Best Practice Rating Achieved</t>
  </si>
  <si>
    <t>Total Points Awarded</t>
  </si>
  <si>
    <t>19A NABERS WATER - DETAILED APPROACH IN ACCORDANCE WITH 19A.3.2</t>
  </si>
  <si>
    <t>Part 1 - Building Information</t>
  </si>
  <si>
    <t>Retail</t>
  </si>
  <si>
    <t xml:space="preserve"># </t>
  </si>
  <si>
    <t>Please enter the number of rooms entered into the reverse calculator</t>
  </si>
  <si>
    <t>The project's end date of Performance Period:</t>
  </si>
  <si>
    <t>Part 2 - Establish Benchmark Using NABERS Reverse Calculator</t>
  </si>
  <si>
    <t>Please enter building postcode entered into reverse calculator</t>
  </si>
  <si>
    <t>#</t>
  </si>
  <si>
    <t>Must be the same as the postcode included on NABERS Water certificate.</t>
  </si>
  <si>
    <t>Part 3 - NABERS Water Certificate data</t>
  </si>
  <si>
    <t>Nominal Minimum Baseline</t>
  </si>
  <si>
    <t>Building to be rated</t>
  </si>
  <si>
    <t>Improvement</t>
  </si>
  <si>
    <t>Points</t>
  </si>
  <si>
    <t>Points achieved</t>
  </si>
  <si>
    <t>Climate Active Carbon Neutral Standard for Buildings Summary</t>
  </si>
  <si>
    <t>Building Details - Input</t>
  </si>
  <si>
    <t>Building Details</t>
  </si>
  <si>
    <t>Period</t>
  </si>
  <si>
    <t>Performance Period</t>
  </si>
  <si>
    <t>Start date</t>
  </si>
  <si>
    <t>Street Address</t>
  </si>
  <si>
    <t>End date</t>
  </si>
  <si>
    <t>City or Suburb</t>
  </si>
  <si>
    <t>PostCode</t>
  </si>
  <si>
    <t>Scope of rating</t>
  </si>
  <si>
    <t>State / territory</t>
  </si>
  <si>
    <t>Total Emissions</t>
  </si>
  <si>
    <t>Source Item</t>
  </si>
  <si>
    <t>Emission Factor</t>
  </si>
  <si>
    <t>Does the emission factor include wastewater? 
(If Default Urban centre then Yes)</t>
  </si>
  <si>
    <t>Do you need to complete wastewater section below?</t>
  </si>
  <si>
    <t>Greenhouse Gas Emissions 
(tonnes / CO2-e per year)</t>
  </si>
  <si>
    <t>Source (User Defined - preferred / Default urban centre)</t>
  </si>
  <si>
    <t>Source location</t>
  </si>
  <si>
    <t>Value (kg CO2-e/kL)</t>
  </si>
  <si>
    <t>TOTAL CONSUMPTION</t>
  </si>
  <si>
    <t xml:space="preserve">TOTAL EMISSIONS (tonnes CO2-e/year) </t>
  </si>
  <si>
    <t xml:space="preserve">Wastewater </t>
  </si>
  <si>
    <t>Is your wastewater treated onsite?</t>
  </si>
  <si>
    <t>Are separate wastewater bills available (or data on the amount of wastewater treated on or offsite)?</t>
  </si>
  <si>
    <t>Meter No.</t>
  </si>
  <si>
    <t>Description of coverage</t>
  </si>
  <si>
    <t>Account number</t>
  </si>
  <si>
    <t>Start of billed period</t>
  </si>
  <si>
    <t>End of billed period</t>
  </si>
  <si>
    <t>Billed Quantity (kL)</t>
  </si>
  <si>
    <t>Days in billing period</t>
  </si>
  <si>
    <t>Total wastewater discharged (kL)</t>
  </si>
  <si>
    <t>Wastewater source</t>
  </si>
  <si>
    <t>Emissions factor source location</t>
  </si>
  <si>
    <t>Emission Factor 
(kg CO2-e/kL)</t>
  </si>
  <si>
    <t xml:space="preserve">Total Emissions 
(tonnes CO2-e/year) </t>
  </si>
  <si>
    <t xml:space="preserve">Note:
1) Project teams are required to obtain emission factors provided by the wastewater treatment contractor and provide evidence supporting the emission factor used. 
2) Where a sewerage discharge factor is unable to be determined, a factor of 78% may be used. </t>
  </si>
  <si>
    <t>Total Emissions Summary</t>
  </si>
  <si>
    <t>Water Scope 3 Emission (tonnes / CO2-e per year)</t>
  </si>
  <si>
    <t>Wastewater Scope 3 Emissions (tonnes / CO2-e per year)</t>
  </si>
  <si>
    <t>Total Scope 3 Emissions (tonnes / CO2-e per year)</t>
  </si>
  <si>
    <t>This '19B Portfolio Calculator' is for:</t>
  </si>
  <si>
    <t>Portfolio submissions and individual submissions for building types that have a Pathway B water benchmark in NZ: Offices,</t>
  </si>
  <si>
    <t xml:space="preserve">Logistics Warehouses (non-refrigerated and distribution centre). </t>
  </si>
  <si>
    <t>-To form a composite benchmark with multiple functional space types, please use the Pathway 19B calculator. Eg a building with a portion of retail and a portion of storage warehouse.</t>
  </si>
  <si>
    <t xml:space="preserve">- Each building is able to have its own performance period (at least 12 months of consumption being measured) to match the billing/measurement periods of the evidence; </t>
  </si>
  <si>
    <t xml:space="preserve">each building is able to have a slightly different performance period as long as they are within 3 months of the portfolio's performance period (as entered into the scorecard). </t>
  </si>
  <si>
    <t>Please use the table at the bottom of the 'Portfolio Information' tab to check your performance periods are compliant.</t>
  </si>
  <si>
    <t>19B WATER PATHWAY - PORTFOLIO CALCULATOR</t>
  </si>
  <si>
    <t>Results</t>
  </si>
  <si>
    <t>Please enter the building's name.</t>
  </si>
  <si>
    <t>Please select the targeted Green Star rating for this building</t>
  </si>
  <si>
    <t>Street Address (number, street name, and suburb, if applicable)</t>
  </si>
  <si>
    <t>Postcode</t>
  </si>
  <si>
    <t>City</t>
  </si>
  <si>
    <t xml:space="preserve">Start date of the building's performance period </t>
  </si>
  <si>
    <t xml:space="preserve">End date of the building's performance period </t>
  </si>
  <si>
    <t>Days in building's Performance Period</t>
  </si>
  <si>
    <t>Warehouse Area (m2)</t>
  </si>
  <si>
    <t>Office Area (m2)</t>
  </si>
  <si>
    <t>Warehouse Hours of operation (hours / week)</t>
  </si>
  <si>
    <t>Office Hours of operation (hours / week)</t>
  </si>
  <si>
    <t>Duration of operation within performance period (days)</t>
  </si>
  <si>
    <t>Adjusted total area (m2)</t>
  </si>
  <si>
    <t>Adjusted hours (hours / week)</t>
  </si>
  <si>
    <t>Select applicable benchmark - note only building types with Pathway B benchmarks are able to use this bulk upload template</t>
  </si>
  <si>
    <t>Please enter the start of the potable water data period</t>
  </si>
  <si>
    <t>End of potable water data period</t>
  </si>
  <si>
    <t>Days in Potable Water data period</t>
  </si>
  <si>
    <t>Potable water used (kL)</t>
  </si>
  <si>
    <t xml:space="preserve">Please enter the start of the Externally Supplied Recycled Water data period </t>
  </si>
  <si>
    <t>End of Externally Supplied Recycled Water data period</t>
  </si>
  <si>
    <t>Days in Externally Supplied Recycled Water data period</t>
  </si>
  <si>
    <t>Externally Supplied Recycled Water used (kL)</t>
  </si>
  <si>
    <t>Please enter the start of the External Ground Water data period</t>
  </si>
  <si>
    <t>End of External Ground Water data period</t>
  </si>
  <si>
    <t>Days in External Ground Water data period</t>
  </si>
  <si>
    <t>External Ground Water used (kL)</t>
  </si>
  <si>
    <t>Average performer With Externally Supplied Recycled Water</t>
  </si>
  <si>
    <t>Increment  With Externally Supplied Recycled Wate</t>
  </si>
  <si>
    <t>Minimum performer With Externally Supplied Recycled Wate</t>
  </si>
  <si>
    <t>Total water consumption (kL p.a.)</t>
  </si>
  <si>
    <t>Improvement over Minimum Performer</t>
  </si>
  <si>
    <t>Improvement over Average Performer</t>
  </si>
  <si>
    <t>Total Points Awarded
Detailed Pathway</t>
  </si>
  <si>
    <t>All compliance pathways in line with 19.0.3</t>
  </si>
  <si>
    <t>Percentage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</si>
</sst>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C09]dd\-mmmm\-yyyy;@"/>
    <numFmt numFmtId="167" formatCode="0.00_)"/>
    <numFmt numFmtId="168" formatCode="[$-C09]dd\-mmm\-yy;@"/>
    <numFmt numFmtId="169" formatCode="0.0%"/>
    <numFmt numFmtId="170" formatCode="0.0000"/>
    <numFmt numFmtId="171" formatCode="dd/mm/yyyy"/>
    <numFmt numFmtId="172" formatCode="0.000"/>
    <numFmt numFmtId="173" formatCode="0.0"/>
  </numFmts>
  <fonts count="95">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theme="1"/>
      <name val="Arial"/>
      <family val="2"/>
      <scheme val="minor"/>
    </font>
    <font>
      <sz val="11"/>
      <color indexed="8"/>
      <name val="Calibri"/>
      <family val="2"/>
    </font>
    <font>
      <sz val="10"/>
      <color indexed="8"/>
      <name val="Arial"/>
      <family val="2"/>
    </font>
    <font>
      <b/>
      <sz val="10"/>
      <name val="Arial"/>
      <family val="2"/>
    </font>
    <font>
      <b/>
      <sz val="10"/>
      <color theme="1"/>
      <name val="Arial"/>
      <family val="2"/>
      <scheme val="minor"/>
    </font>
    <font>
      <b/>
      <sz val="8"/>
      <name val="Arial"/>
      <family val="2"/>
    </font>
    <font>
      <sz val="10"/>
      <color rgb="FF0070C0"/>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8"/>
      <name val="Arial"/>
      <family val="2"/>
    </font>
    <font>
      <sz val="11"/>
      <color indexed="60"/>
      <name val="Calibri"/>
      <family val="2"/>
    </font>
    <font>
      <sz val="10"/>
      <name val="Trebuchet MS"/>
      <family val="2"/>
    </font>
    <font>
      <sz val="11"/>
      <color theme="1"/>
      <name val="Arial"/>
      <family val="2"/>
    </font>
    <font>
      <b/>
      <sz val="11"/>
      <color indexed="63"/>
      <name val="Calibri"/>
      <family val="2"/>
    </font>
    <font>
      <sz val="11"/>
      <color indexed="23"/>
      <name val="Arial"/>
      <family val="2"/>
    </font>
    <font>
      <sz val="10"/>
      <name val="Geneva"/>
    </font>
    <font>
      <b/>
      <sz val="18"/>
      <color indexed="56"/>
      <name val="Cambria"/>
      <family val="2"/>
    </font>
    <font>
      <b/>
      <sz val="11"/>
      <color indexed="8"/>
      <name val="Calibri"/>
      <family val="2"/>
    </font>
    <font>
      <sz val="11"/>
      <color indexed="10"/>
      <name val="Calibri"/>
      <family val="2"/>
    </font>
    <font>
      <b/>
      <sz val="11"/>
      <color theme="1"/>
      <name val="Arial"/>
      <family val="2"/>
      <scheme val="minor"/>
    </font>
    <font>
      <sz val="10"/>
      <name val="Arial"/>
      <family val="2"/>
      <scheme val="minor"/>
    </font>
    <font>
      <u/>
      <sz val="10"/>
      <color theme="10"/>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i/>
      <sz val="10"/>
      <name val="Arial"/>
      <family val="2"/>
      <scheme val="minor"/>
    </font>
    <font>
      <sz val="12"/>
      <name val="Arial MT"/>
    </font>
    <font>
      <b/>
      <i/>
      <sz val="16"/>
      <name val="Helv"/>
    </font>
    <font>
      <b/>
      <sz val="12"/>
      <color theme="0"/>
      <name val="Arial"/>
      <family val="2"/>
      <scheme val="minor"/>
    </font>
    <font>
      <b/>
      <sz val="10"/>
      <color theme="0"/>
      <name val="Arial"/>
      <family val="2"/>
      <scheme val="minor"/>
    </font>
    <font>
      <b/>
      <sz val="12"/>
      <color theme="2"/>
      <name val="Arial"/>
      <family val="2"/>
      <scheme val="minor"/>
    </font>
    <font>
      <b/>
      <sz val="10"/>
      <name val="Arial"/>
      <family val="2"/>
      <scheme val="minor"/>
    </font>
    <font>
      <b/>
      <i/>
      <sz val="10"/>
      <color theme="1"/>
      <name val="Arial"/>
      <family val="2"/>
      <scheme val="minor"/>
    </font>
    <font>
      <b/>
      <i/>
      <sz val="10"/>
      <color theme="0"/>
      <name val="Arial"/>
      <family val="2"/>
      <scheme val="minor"/>
    </font>
    <font>
      <b/>
      <sz val="10"/>
      <color theme="1"/>
      <name val="Arial"/>
      <family val="2"/>
    </font>
    <font>
      <sz val="10"/>
      <name val="Verdana"/>
      <family val="2"/>
    </font>
    <font>
      <b/>
      <sz val="14"/>
      <color theme="0"/>
      <name val="Arial"/>
      <family val="2"/>
    </font>
    <font>
      <b/>
      <sz val="10"/>
      <color theme="0"/>
      <name val="Arial"/>
      <family val="2"/>
    </font>
    <font>
      <sz val="10"/>
      <color theme="2"/>
      <name val="Arial"/>
      <family val="2"/>
    </font>
    <font>
      <b/>
      <sz val="14"/>
      <color theme="0"/>
      <name val="Arial"/>
      <family val="2"/>
      <scheme val="minor"/>
    </font>
    <font>
      <sz val="14"/>
      <name val="Arial"/>
      <family val="2"/>
      <scheme val="minor"/>
    </font>
    <font>
      <b/>
      <sz val="10"/>
      <color indexed="8"/>
      <name val="Arial"/>
      <family val="2"/>
    </font>
    <font>
      <b/>
      <sz val="10"/>
      <color theme="8"/>
      <name val="Arial"/>
      <family val="2"/>
      <scheme val="minor"/>
    </font>
    <font>
      <b/>
      <sz val="10"/>
      <color indexed="18"/>
      <name val="Arial"/>
      <family val="2"/>
      <scheme val="minor"/>
    </font>
    <font>
      <sz val="10"/>
      <color theme="0"/>
      <name val="Arial"/>
      <family val="2"/>
      <scheme val="minor"/>
    </font>
    <font>
      <sz val="9"/>
      <color theme="1"/>
      <name val="Arial"/>
      <family val="2"/>
      <scheme val="minor"/>
    </font>
    <font>
      <b/>
      <sz val="10"/>
      <color rgb="FFFF0000"/>
      <name val="Arial"/>
      <family val="2"/>
      <scheme val="minor"/>
    </font>
    <font>
      <sz val="10"/>
      <color rgb="FFFF0000"/>
      <name val="Arial"/>
      <family val="2"/>
      <scheme val="minor"/>
    </font>
    <font>
      <b/>
      <sz val="9"/>
      <color theme="0"/>
      <name val="Arial"/>
      <family val="2"/>
      <scheme val="minor"/>
    </font>
    <font>
      <b/>
      <sz val="8"/>
      <color theme="0"/>
      <name val="Arial"/>
      <family val="2"/>
      <scheme val="minor"/>
    </font>
    <font>
      <b/>
      <sz val="9"/>
      <color indexed="81"/>
      <name val="Tahoma"/>
      <family val="2"/>
    </font>
    <font>
      <sz val="8"/>
      <name val="Arial"/>
      <family val="2"/>
      <scheme val="minor"/>
    </font>
    <font>
      <b/>
      <u/>
      <sz val="9"/>
      <color theme="0"/>
      <name val="Arial"/>
      <family val="2"/>
      <scheme val="minor"/>
    </font>
    <font>
      <sz val="8"/>
      <color theme="0"/>
      <name val="Arial"/>
      <family val="2"/>
      <scheme val="minor"/>
    </font>
    <font>
      <b/>
      <i/>
      <sz val="10"/>
      <color theme="8" tint="-0.249977111117893"/>
      <name val="Arial"/>
      <family val="2"/>
      <scheme val="minor"/>
    </font>
    <font>
      <sz val="10"/>
      <color rgb="FF3F4450"/>
      <name val="Arial"/>
      <family val="2"/>
      <scheme val="minor"/>
    </font>
    <font>
      <b/>
      <sz val="10"/>
      <color rgb="FF3F4450"/>
      <name val="Arial"/>
      <family val="2"/>
      <scheme val="minor"/>
    </font>
    <font>
      <b/>
      <sz val="10"/>
      <color rgb="FFADDBE9"/>
      <name val="Arial"/>
      <family val="2"/>
      <scheme val="minor"/>
    </font>
    <font>
      <b/>
      <sz val="10"/>
      <color rgb="FF174757"/>
      <name val="Arial"/>
      <family val="2"/>
      <scheme val="minor"/>
    </font>
    <font>
      <b/>
      <sz val="10"/>
      <color rgb="FF56B3D0"/>
      <name val="Arial"/>
      <family val="2"/>
      <scheme val="minor"/>
    </font>
  </fonts>
  <fills count="73">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5050"/>
        <bgColor indexed="64"/>
      </patternFill>
    </fill>
    <fill>
      <patternFill patternType="solid">
        <fgColor rgb="FF92D050"/>
        <bgColor indexed="64"/>
      </patternFill>
    </fill>
    <fill>
      <patternFill patternType="solid">
        <fgColor theme="1" tint="-0.499984740745262"/>
        <bgColor indexed="64"/>
      </patternFill>
    </fill>
    <fill>
      <patternFill patternType="solid">
        <fgColor theme="3"/>
        <bgColor indexed="64"/>
      </patternFill>
    </fill>
    <fill>
      <patternFill patternType="solid">
        <fgColor theme="7"/>
        <bgColor indexed="64"/>
      </patternFill>
    </fill>
    <fill>
      <patternFill patternType="solid">
        <fgColor theme="9" tint="0.79998168889431442"/>
        <bgColor indexed="64"/>
      </patternFill>
    </fill>
    <fill>
      <patternFill patternType="solid">
        <fgColor theme="0"/>
        <bgColor indexed="64"/>
      </patternFill>
    </fill>
    <fill>
      <patternFill patternType="solid">
        <fgColor rgb="FF56B3D0"/>
        <bgColor indexed="64"/>
      </patternFill>
    </fill>
    <fill>
      <patternFill patternType="solid">
        <fgColor theme="0" tint="-0.14999847407452621"/>
        <bgColor indexed="64"/>
      </patternFill>
    </fill>
    <fill>
      <patternFill patternType="solid">
        <fgColor rgb="FFCCE8F1"/>
        <bgColor indexed="64"/>
      </patternFill>
    </fill>
    <fill>
      <patternFill patternType="solid">
        <fgColor theme="6" tint="-0.499984740745262"/>
        <bgColor indexed="64"/>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theme="9" tint="0.59999389629810485"/>
        <bgColor indexed="64"/>
      </patternFill>
    </fill>
    <fill>
      <patternFill patternType="solid">
        <fgColor theme="9" tint="0.59996337778862885"/>
        <bgColor indexed="64"/>
      </patternFill>
    </fill>
  </fills>
  <borders count="5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diagonal/>
    </border>
    <border>
      <left style="thin">
        <color indexed="64"/>
      </left>
      <right style="thin">
        <color indexed="64"/>
      </right>
      <top/>
      <bottom style="thin">
        <color indexed="64"/>
      </bottom>
      <diagonal/>
    </border>
    <border>
      <left style="hair">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hair">
        <color auto="1"/>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thin">
        <color indexed="64"/>
      </left>
      <right style="hair">
        <color indexed="64"/>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238">
    <xf numFmtId="0" fontId="0" fillId="0" borderId="0"/>
    <xf numFmtId="165"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0" fontId="14" fillId="0" borderId="0"/>
    <xf numFmtId="0" fontId="13" fillId="0" borderId="0"/>
    <xf numFmtId="0" fontId="12" fillId="0" borderId="0"/>
    <xf numFmtId="0" fontId="16" fillId="0" borderId="0"/>
    <xf numFmtId="0" fontId="13" fillId="0" borderId="0"/>
    <xf numFmtId="0" fontId="13" fillId="0" borderId="0"/>
    <xf numFmtId="0" fontId="14" fillId="0" borderId="0"/>
    <xf numFmtId="0" fontId="13" fillId="0" borderId="0"/>
    <xf numFmtId="0" fontId="12" fillId="0" borderId="0"/>
    <xf numFmtId="0" fontId="12" fillId="0" borderId="0"/>
    <xf numFmtId="0" fontId="12" fillId="0" borderId="0"/>
    <xf numFmtId="0" fontId="12" fillId="0" borderId="0"/>
    <xf numFmtId="9" fontId="13" fillId="0" borderId="0" applyFont="0" applyFill="0" applyBorder="0" applyAlignment="0" applyProtection="0"/>
    <xf numFmtId="0" fontId="13" fillId="0" borderId="0"/>
    <xf numFmtId="166" fontId="13" fillId="0" borderId="0"/>
    <xf numFmtId="166" fontId="15" fillId="3" borderId="0" applyNumberFormat="0" applyBorder="0" applyAlignment="0" applyProtection="0"/>
    <xf numFmtId="166" fontId="15" fillId="4" borderId="0" applyNumberFormat="0" applyBorder="0" applyAlignment="0" applyProtection="0"/>
    <xf numFmtId="166" fontId="15" fillId="5" borderId="0" applyNumberFormat="0" applyBorder="0" applyAlignment="0" applyProtection="0"/>
    <xf numFmtId="166" fontId="15" fillId="6" borderId="0" applyNumberFormat="0" applyBorder="0" applyAlignment="0" applyProtection="0"/>
    <xf numFmtId="166" fontId="15" fillId="7" borderId="0" applyNumberFormat="0" applyBorder="0" applyAlignment="0" applyProtection="0"/>
    <xf numFmtId="166" fontId="15" fillId="8" borderId="0" applyNumberFormat="0" applyBorder="0" applyAlignment="0" applyProtection="0"/>
    <xf numFmtId="166" fontId="15" fillId="9" borderId="0" applyNumberFormat="0" applyBorder="0" applyAlignment="0" applyProtection="0"/>
    <xf numFmtId="166" fontId="15" fillId="10" borderId="0" applyNumberFormat="0" applyBorder="0" applyAlignment="0" applyProtection="0"/>
    <xf numFmtId="166" fontId="15" fillId="11" borderId="0" applyNumberFormat="0" applyBorder="0" applyAlignment="0" applyProtection="0"/>
    <xf numFmtId="166" fontId="15" fillId="6" borderId="0" applyNumberFormat="0" applyBorder="0" applyAlignment="0" applyProtection="0"/>
    <xf numFmtId="166" fontId="15" fillId="9" borderId="0" applyNumberFormat="0" applyBorder="0" applyAlignment="0" applyProtection="0"/>
    <xf numFmtId="166" fontId="15" fillId="12" borderId="0" applyNumberFormat="0" applyBorder="0" applyAlignment="0" applyProtection="0"/>
    <xf numFmtId="166" fontId="21" fillId="13" borderId="0" applyNumberFormat="0" applyBorder="0" applyAlignment="0" applyProtection="0"/>
    <xf numFmtId="166" fontId="21" fillId="10" borderId="0" applyNumberFormat="0" applyBorder="0" applyAlignment="0" applyProtection="0"/>
    <xf numFmtId="166" fontId="21" fillId="11" borderId="0" applyNumberFormat="0" applyBorder="0" applyAlignment="0" applyProtection="0"/>
    <xf numFmtId="166" fontId="21" fillId="14" borderId="0" applyNumberFormat="0" applyBorder="0" applyAlignment="0" applyProtection="0"/>
    <xf numFmtId="166" fontId="21" fillId="15" borderId="0" applyNumberFormat="0" applyBorder="0" applyAlignment="0" applyProtection="0"/>
    <xf numFmtId="166" fontId="21" fillId="16" borderId="0" applyNumberFormat="0" applyBorder="0" applyAlignment="0" applyProtection="0"/>
    <xf numFmtId="166" fontId="21" fillId="17" borderId="0" applyNumberFormat="0" applyBorder="0" applyAlignment="0" applyProtection="0"/>
    <xf numFmtId="166" fontId="21" fillId="18" borderId="0" applyNumberFormat="0" applyBorder="0" applyAlignment="0" applyProtection="0"/>
    <xf numFmtId="166" fontId="21" fillId="19" borderId="0" applyNumberFormat="0" applyBorder="0" applyAlignment="0" applyProtection="0"/>
    <xf numFmtId="166" fontId="21" fillId="14" borderId="0" applyNumberFormat="0" applyBorder="0" applyAlignment="0" applyProtection="0"/>
    <xf numFmtId="166" fontId="21" fillId="15" borderId="0" applyNumberFormat="0" applyBorder="0" applyAlignment="0" applyProtection="0"/>
    <xf numFmtId="166" fontId="21" fillId="20" borderId="0" applyNumberFormat="0" applyBorder="0" applyAlignment="0" applyProtection="0"/>
    <xf numFmtId="166" fontId="22" fillId="4" borderId="0" applyNumberFormat="0" applyBorder="0" applyAlignment="0" applyProtection="0"/>
    <xf numFmtId="166" fontId="23" fillId="21" borderId="3" applyNumberFormat="0" applyAlignment="0" applyProtection="0"/>
    <xf numFmtId="166" fontId="24" fillId="22" borderId="4" applyNumberFormat="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6" fontId="25" fillId="0" borderId="0" applyNumberFormat="0" applyFill="0" applyBorder="0" applyAlignment="0" applyProtection="0"/>
    <xf numFmtId="166" fontId="26" fillId="5" borderId="0" applyNumberFormat="0" applyBorder="0" applyAlignment="0" applyProtection="0"/>
    <xf numFmtId="166" fontId="27" fillId="0" borderId="5" applyNumberFormat="0" applyFill="0" applyAlignment="0" applyProtection="0"/>
    <xf numFmtId="166" fontId="28" fillId="0" borderId="6" applyNumberFormat="0" applyFill="0" applyAlignment="0" applyProtection="0"/>
    <xf numFmtId="166" fontId="29" fillId="0" borderId="7" applyNumberFormat="0" applyFill="0" applyAlignment="0" applyProtection="0"/>
    <xf numFmtId="166" fontId="19" fillId="0" borderId="0" applyFill="0" applyBorder="0">
      <alignment vertical="center"/>
    </xf>
    <xf numFmtId="166" fontId="29" fillId="0" borderId="0" applyNumberFormat="0" applyFill="0" applyBorder="0" applyAlignment="0" applyProtection="0"/>
    <xf numFmtId="166" fontId="30" fillId="8" borderId="3" applyNumberFormat="0" applyAlignment="0" applyProtection="0"/>
    <xf numFmtId="166" fontId="31" fillId="0" borderId="8" applyNumberFormat="0" applyFill="0" applyAlignment="0" applyProtection="0"/>
    <xf numFmtId="166" fontId="32" fillId="23" borderId="0">
      <alignment horizontal="center"/>
    </xf>
    <xf numFmtId="166" fontId="33" fillId="24" borderId="0" applyNumberFormat="0" applyBorder="0" applyAlignment="0" applyProtection="0"/>
    <xf numFmtId="166" fontId="12" fillId="0" borderId="0"/>
    <xf numFmtId="0" fontId="14" fillId="0" borderId="0"/>
    <xf numFmtId="166" fontId="13" fillId="0" borderId="0"/>
    <xf numFmtId="0" fontId="34"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3" fillId="0" borderId="0"/>
    <xf numFmtId="166" fontId="13" fillId="0" borderId="0"/>
    <xf numFmtId="166" fontId="12" fillId="0" borderId="0"/>
    <xf numFmtId="166" fontId="12" fillId="0" borderId="0"/>
    <xf numFmtId="166" fontId="12" fillId="0" borderId="0"/>
    <xf numFmtId="166" fontId="16" fillId="0" borderId="0"/>
    <xf numFmtId="166" fontId="13" fillId="0" borderId="0"/>
    <xf numFmtId="166" fontId="16" fillId="0" borderId="0"/>
    <xf numFmtId="166" fontId="13" fillId="0" borderId="0"/>
    <xf numFmtId="0" fontId="12" fillId="0" borderId="0"/>
    <xf numFmtId="0" fontId="12" fillId="0" borderId="0"/>
    <xf numFmtId="166" fontId="12" fillId="0" borderId="0"/>
    <xf numFmtId="0" fontId="12" fillId="0" borderId="0"/>
    <xf numFmtId="166" fontId="12" fillId="0" borderId="0"/>
    <xf numFmtId="0" fontId="12" fillId="0" borderId="0"/>
    <xf numFmtId="166" fontId="16" fillId="0" borderId="0">
      <alignment vertical="top"/>
    </xf>
    <xf numFmtId="166" fontId="16" fillId="0" borderId="0">
      <alignment vertical="top"/>
    </xf>
    <xf numFmtId="0" fontId="12" fillId="0" borderId="0"/>
    <xf numFmtId="166" fontId="16" fillId="0" borderId="0">
      <alignment vertical="top"/>
    </xf>
    <xf numFmtId="166" fontId="16" fillId="0" borderId="0">
      <alignment vertical="top"/>
    </xf>
    <xf numFmtId="166" fontId="13" fillId="0" borderId="0">
      <alignment wrapText="1"/>
    </xf>
    <xf numFmtId="166" fontId="16" fillId="0" borderId="0">
      <alignment vertical="top"/>
    </xf>
    <xf numFmtId="166" fontId="13" fillId="0" borderId="0">
      <alignment wrapText="1"/>
    </xf>
    <xf numFmtId="166" fontId="35" fillId="0" borderId="0"/>
    <xf numFmtId="166" fontId="13" fillId="0" borderId="0"/>
    <xf numFmtId="166" fontId="13" fillId="0" borderId="0"/>
    <xf numFmtId="166" fontId="13" fillId="0" borderId="0"/>
    <xf numFmtId="166" fontId="14" fillId="0" borderId="0"/>
    <xf numFmtId="166" fontId="13" fillId="25" borderId="9"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166" fontId="36" fillId="21" borderId="10" applyNumberFormat="0" applyAlignment="0" applyProtection="0"/>
    <xf numFmtId="9" fontId="13"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166" fontId="38" fillId="0" borderId="0"/>
    <xf numFmtId="166" fontId="39" fillId="0" borderId="0" applyNumberFormat="0" applyFill="0" applyBorder="0" applyAlignment="0" applyProtection="0"/>
    <xf numFmtId="166" fontId="40" fillId="0" borderId="11" applyNumberFormat="0" applyFill="0" applyAlignment="0" applyProtection="0"/>
    <xf numFmtId="166" fontId="41" fillId="0" borderId="0" applyNumberForma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1" fillId="0" borderId="0"/>
    <xf numFmtId="166" fontId="16" fillId="0" borderId="0"/>
    <xf numFmtId="166" fontId="11" fillId="0" borderId="0"/>
    <xf numFmtId="166" fontId="11" fillId="0" borderId="0"/>
    <xf numFmtId="166" fontId="11" fillId="0" borderId="0"/>
    <xf numFmtId="166" fontId="11" fillId="0" borderId="0"/>
    <xf numFmtId="166" fontId="13" fillId="0" borderId="0">
      <alignment wrapText="1"/>
    </xf>
    <xf numFmtId="166" fontId="11" fillId="0" borderId="0"/>
    <xf numFmtId="166" fontId="11" fillId="0" borderId="0"/>
    <xf numFmtId="166" fontId="13" fillId="0" borderId="0"/>
    <xf numFmtId="166" fontId="13" fillId="0" borderId="0"/>
    <xf numFmtId="9" fontId="11" fillId="0" borderId="0" applyFont="0" applyFill="0" applyBorder="0" applyAlignment="0" applyProtection="0"/>
    <xf numFmtId="166" fontId="11" fillId="0" borderId="0"/>
    <xf numFmtId="0" fontId="44" fillId="0" borderId="0" applyNumberFormat="0" applyFill="0" applyBorder="0" applyAlignment="0" applyProtection="0">
      <alignment vertical="top"/>
      <protection locked="0"/>
    </xf>
    <xf numFmtId="0" fontId="16"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6" fontId="10" fillId="0" borderId="0"/>
    <xf numFmtId="0" fontId="10" fillId="0" borderId="0"/>
    <xf numFmtId="0" fontId="10" fillId="0" borderId="0"/>
    <xf numFmtId="0" fontId="10" fillId="0" borderId="0"/>
    <xf numFmtId="0" fontId="10" fillId="0" borderId="0"/>
    <xf numFmtId="166" fontId="10" fillId="0" borderId="0"/>
    <xf numFmtId="166" fontId="10" fillId="0" borderId="0"/>
    <xf numFmtId="166" fontId="10" fillId="0" borderId="0"/>
    <xf numFmtId="0" fontId="10" fillId="0" borderId="0"/>
    <xf numFmtId="0" fontId="10" fillId="0" borderId="0"/>
    <xf numFmtId="166" fontId="10" fillId="0" borderId="0"/>
    <xf numFmtId="0" fontId="10" fillId="0" borderId="0"/>
    <xf numFmtId="166" fontId="10" fillId="0" borderId="0"/>
    <xf numFmtId="0" fontId="10" fillId="0" borderId="0"/>
    <xf numFmtId="0" fontId="10" fillId="0" borderId="0"/>
    <xf numFmtId="0" fontId="10" fillId="2" borderId="1" applyNumberFormat="0" applyFont="0" applyAlignment="0" applyProtection="0"/>
    <xf numFmtId="0" fontId="10" fillId="2" borderId="1" applyNumberFormat="0" applyFont="0" applyAlignment="0" applyProtection="0"/>
    <xf numFmtId="0" fontId="10" fillId="2" borderId="1" applyNumberFormat="0" applyFont="0" applyAlignment="0" applyProtection="0"/>
    <xf numFmtId="0" fontId="10" fillId="2" borderId="1" applyNumberFormat="0" applyFont="0" applyAlignment="0" applyProtection="0"/>
    <xf numFmtId="0" fontId="10" fillId="2" borderId="1" applyNumberFormat="0" applyFont="0" applyAlignment="0" applyProtection="0"/>
    <xf numFmtId="0" fontId="10" fillId="2" borderId="1"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9" fontId="10" fillId="0" borderId="0" applyFont="0" applyFill="0" applyBorder="0" applyAlignment="0" applyProtection="0"/>
    <xf numFmtId="166" fontId="10" fillId="0" borderId="0"/>
    <xf numFmtId="0" fontId="45" fillId="0" borderId="0" applyNumberFormat="0" applyFill="0" applyBorder="0" applyAlignment="0" applyProtection="0"/>
    <xf numFmtId="0" fontId="46" fillId="0" borderId="12" applyNumberFormat="0" applyFill="0" applyAlignment="0" applyProtection="0"/>
    <xf numFmtId="0" fontId="47" fillId="0" borderId="13" applyNumberFormat="0" applyFill="0" applyAlignment="0" applyProtection="0"/>
    <xf numFmtId="0" fontId="48" fillId="0" borderId="14" applyNumberFormat="0" applyFill="0" applyAlignment="0" applyProtection="0"/>
    <xf numFmtId="0" fontId="48" fillId="0" borderId="0" applyNumberFormat="0" applyFill="0" applyBorder="0" applyAlignment="0" applyProtection="0"/>
    <xf numFmtId="0" fontId="49" fillId="26" borderId="0" applyNumberFormat="0" applyBorder="0" applyAlignment="0" applyProtection="0"/>
    <xf numFmtId="0" fontId="50" fillId="27" borderId="0" applyNumberFormat="0" applyBorder="0" applyAlignment="0" applyProtection="0"/>
    <xf numFmtId="0" fontId="51" fillId="28" borderId="0" applyNumberFormat="0" applyBorder="0" applyAlignment="0" applyProtection="0"/>
    <xf numFmtId="0" fontId="52" fillId="29" borderId="15" applyNumberFormat="0" applyAlignment="0" applyProtection="0"/>
    <xf numFmtId="0" fontId="53" fillId="30" borderId="16" applyNumberFormat="0" applyAlignment="0" applyProtection="0"/>
    <xf numFmtId="0" fontId="54" fillId="30" borderId="15" applyNumberFormat="0" applyAlignment="0" applyProtection="0"/>
    <xf numFmtId="0" fontId="55" fillId="0" borderId="17" applyNumberFormat="0" applyFill="0" applyAlignment="0" applyProtection="0"/>
    <xf numFmtId="0" fontId="56" fillId="31" borderId="18"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42" fillId="0" borderId="19" applyNumberFormat="0" applyFill="0" applyAlignment="0" applyProtection="0"/>
    <xf numFmtId="0" fontId="5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59" fillId="55" borderId="0" applyNumberFormat="0" applyBorder="0" applyAlignment="0" applyProtection="0"/>
    <xf numFmtId="0" fontId="9" fillId="0" borderId="0"/>
    <xf numFmtId="0" fontId="9" fillId="2" borderId="1" applyNumberFormat="0" applyFont="0" applyAlignment="0" applyProtection="0"/>
    <xf numFmtId="0" fontId="8" fillId="0" borderId="0"/>
    <xf numFmtId="9" fontId="14" fillId="0" borderId="0" applyFont="0" applyFill="0" applyBorder="0" applyAlignment="0" applyProtection="0"/>
    <xf numFmtId="0" fontId="8" fillId="0" borderId="0"/>
    <xf numFmtId="0" fontId="7" fillId="0" borderId="0"/>
    <xf numFmtId="0" fontId="7" fillId="2" borderId="1" applyNumberFormat="0" applyFont="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0" fontId="6" fillId="0" borderId="0"/>
    <xf numFmtId="0" fontId="6" fillId="0" borderId="0"/>
    <xf numFmtId="166" fontId="6" fillId="0" borderId="0"/>
    <xf numFmtId="0" fontId="6" fillId="0" borderId="0"/>
    <xf numFmtId="166"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9" fontId="6" fillId="0" borderId="0" applyFont="0" applyFill="0" applyBorder="0" applyAlignment="0" applyProtection="0"/>
    <xf numFmtId="166"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0" fontId="6" fillId="0" borderId="0"/>
    <xf numFmtId="0" fontId="6" fillId="0" borderId="0"/>
    <xf numFmtId="166" fontId="6" fillId="0" borderId="0"/>
    <xf numFmtId="0" fontId="6" fillId="0" borderId="0"/>
    <xf numFmtId="166"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9" fontId="6" fillId="0" borderId="0" applyFont="0" applyFill="0" applyBorder="0" applyAlignment="0" applyProtection="0"/>
    <xf numFmtId="166" fontId="6" fillId="0" borderId="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0" borderId="0"/>
    <xf numFmtId="0" fontId="6" fillId="2" borderId="1" applyNumberFormat="0" applyFont="0" applyAlignment="0" applyProtection="0"/>
    <xf numFmtId="0" fontId="6" fillId="0" borderId="0"/>
    <xf numFmtId="0" fontId="6" fillId="0" borderId="0"/>
    <xf numFmtId="0" fontId="6" fillId="0" borderId="0"/>
    <xf numFmtId="0" fontId="6" fillId="2" borderId="1" applyNumberFormat="0" applyFont="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2" borderId="1"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165" fontId="5" fillId="0" borderId="0" applyFont="0" applyFill="0" applyBorder="0" applyAlignment="0" applyProtection="0"/>
    <xf numFmtId="0" fontId="61" fillId="23" borderId="0"/>
    <xf numFmtId="167" fontId="62" fillId="0" borderId="0"/>
    <xf numFmtId="0" fontId="13"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2" borderId="1"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9" fontId="5" fillId="0" borderId="0" applyFont="0" applyFill="0" applyBorder="0" applyAlignment="0" applyProtection="0"/>
    <xf numFmtId="166" fontId="5" fillId="0" borderId="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0" borderId="0"/>
    <xf numFmtId="0" fontId="5" fillId="2" borderId="1"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9" fontId="4" fillId="0" borderId="0" applyFont="0" applyFill="0" applyBorder="0" applyAlignment="0" applyProtection="0"/>
    <xf numFmtId="166" fontId="4" fillId="0" borderId="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0" borderId="0"/>
    <xf numFmtId="0" fontId="4" fillId="2" borderId="1"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3" fillId="0" borderId="0"/>
    <xf numFmtId="0" fontId="13" fillId="0" borderId="0"/>
    <xf numFmtId="168" fontId="13" fillId="0" borderId="0"/>
    <xf numFmtId="168" fontId="70" fillId="0" borderId="0"/>
    <xf numFmtId="9" fontId="14" fillId="0" borderId="0" applyFont="0" applyFill="0" applyBorder="0" applyAlignment="0" applyProtection="0"/>
    <xf numFmtId="0" fontId="2" fillId="0" borderId="0"/>
    <xf numFmtId="0" fontId="1" fillId="0" borderId="0"/>
  </cellStyleXfs>
  <cellXfs count="267">
    <xf numFmtId="0" fontId="0" fillId="0" borderId="0" xfId="0"/>
    <xf numFmtId="0" fontId="63" fillId="59" borderId="0" xfId="0" applyFont="1" applyFill="1"/>
    <xf numFmtId="0" fontId="0" fillId="0" borderId="0" xfId="0" applyAlignment="1">
      <alignment vertical="center"/>
    </xf>
    <xf numFmtId="0" fontId="20" fillId="0" borderId="0" xfId="0" applyFont="1" applyAlignment="1">
      <alignment vertical="center"/>
    </xf>
    <xf numFmtId="0" fontId="0" fillId="0" borderId="0" xfId="0" applyAlignment="1">
      <alignment horizontal="left" vertical="center"/>
    </xf>
    <xf numFmtId="0" fontId="43" fillId="0" borderId="0" xfId="0" applyFont="1"/>
    <xf numFmtId="0" fontId="60" fillId="56" borderId="2" xfId="137" applyNumberFormat="1" applyFont="1" applyFill="1" applyBorder="1" applyAlignment="1">
      <alignment horizontal="center" vertical="center"/>
    </xf>
    <xf numFmtId="0" fontId="60" fillId="58" borderId="2" xfId="137" applyNumberFormat="1" applyFont="1" applyFill="1" applyBorder="1" applyAlignment="1">
      <alignment horizontal="center" vertical="center"/>
    </xf>
    <xf numFmtId="0" fontId="60" fillId="0" borderId="2" xfId="137" applyNumberFormat="1" applyFont="1" applyBorder="1" applyAlignment="1">
      <alignment horizontal="center" vertical="center"/>
    </xf>
    <xf numFmtId="0" fontId="18" fillId="61" borderId="2" xfId="0" applyFont="1" applyFill="1" applyBorder="1" applyAlignment="1">
      <alignment vertical="center" wrapText="1"/>
    </xf>
    <xf numFmtId="0" fontId="14" fillId="0" borderId="20" xfId="0" applyFont="1" applyBorder="1" applyAlignment="1" applyProtection="1">
      <alignment horizontal="left" vertical="center"/>
      <protection locked="0"/>
    </xf>
    <xf numFmtId="0" fontId="63" fillId="59" borderId="0" xfId="0" applyFont="1" applyFill="1" applyAlignment="1">
      <alignment vertical="center"/>
    </xf>
    <xf numFmtId="0" fontId="65" fillId="0" borderId="0" xfId="0" applyFont="1" applyAlignment="1">
      <alignment horizontal="left" vertical="center"/>
    </xf>
    <xf numFmtId="14" fontId="14" fillId="0" borderId="21" xfId="0" applyNumberFormat="1" applyFont="1" applyBorder="1" applyAlignment="1" applyProtection="1">
      <alignment vertical="center"/>
      <protection locked="0"/>
    </xf>
    <xf numFmtId="0" fontId="18" fillId="61" borderId="2" xfId="0" applyFont="1" applyFill="1" applyBorder="1" applyAlignment="1">
      <alignment horizontal="center" vertical="center" wrapText="1"/>
    </xf>
    <xf numFmtId="0" fontId="0" fillId="0" borderId="0" xfId="0" applyAlignment="1">
      <alignment horizontal="center" vertical="center"/>
    </xf>
    <xf numFmtId="0" fontId="63" fillId="60" borderId="0" xfId="0" applyFont="1" applyFill="1" applyAlignment="1">
      <alignment vertical="center"/>
    </xf>
    <xf numFmtId="0" fontId="63" fillId="60" borderId="0" xfId="0" applyFont="1" applyFill="1"/>
    <xf numFmtId="0" fontId="63" fillId="60" borderId="0" xfId="0" applyFont="1" applyFill="1" applyAlignment="1">
      <alignment horizontal="center"/>
    </xf>
    <xf numFmtId="0" fontId="63" fillId="59" borderId="0" xfId="0" applyFont="1" applyFill="1" applyAlignment="1">
      <alignment horizontal="center"/>
    </xf>
    <xf numFmtId="0" fontId="0" fillId="0" borderId="0" xfId="0" applyAlignment="1">
      <alignment horizontal="center"/>
    </xf>
    <xf numFmtId="0" fontId="0" fillId="0" borderId="2" xfId="0" applyBorder="1" applyAlignment="1">
      <alignment vertical="center"/>
    </xf>
    <xf numFmtId="0" fontId="18" fillId="0" borderId="2" xfId="0" applyFont="1" applyBorder="1" applyAlignment="1">
      <alignment vertical="center"/>
    </xf>
    <xf numFmtId="0" fontId="18" fillId="61" borderId="22" xfId="0" applyFont="1" applyFill="1" applyBorder="1" applyAlignment="1">
      <alignment vertical="center" wrapText="1"/>
    </xf>
    <xf numFmtId="0" fontId="18" fillId="61" borderId="22" xfId="0" applyFont="1" applyFill="1" applyBorder="1" applyAlignment="1">
      <alignment horizontal="center" vertical="center" wrapText="1"/>
    </xf>
    <xf numFmtId="0" fontId="14" fillId="0" borderId="23" xfId="0" applyFont="1" applyBorder="1" applyAlignment="1" applyProtection="1">
      <alignment horizontal="left" vertical="center"/>
      <protection locked="0"/>
    </xf>
    <xf numFmtId="0" fontId="64" fillId="60" borderId="2" xfId="0" applyFont="1" applyFill="1" applyBorder="1" applyAlignment="1">
      <alignment horizontal="center" vertical="center"/>
    </xf>
    <xf numFmtId="0" fontId="66" fillId="0" borderId="2" xfId="0" applyFont="1" applyBorder="1" applyAlignment="1">
      <alignment horizontal="center" vertical="center"/>
    </xf>
    <xf numFmtId="0" fontId="43" fillId="0" borderId="2" xfId="0" applyFont="1" applyBorder="1" applyAlignment="1">
      <alignment horizontal="left" vertical="center"/>
    </xf>
    <xf numFmtId="0" fontId="0" fillId="62" borderId="20" xfId="0" applyFill="1" applyBorder="1" applyAlignment="1">
      <alignment vertical="center" wrapText="1"/>
    </xf>
    <xf numFmtId="0" fontId="14" fillId="0" borderId="0" xfId="2231" applyFont="1"/>
    <xf numFmtId="0" fontId="67" fillId="0" borderId="20" xfId="2231" applyFont="1" applyBorder="1" applyAlignment="1">
      <alignment horizontal="center" vertical="center"/>
    </xf>
    <xf numFmtId="0" fontId="67" fillId="0" borderId="0" xfId="2231" applyFont="1" applyAlignment="1">
      <alignment horizontal="center" vertical="center"/>
    </xf>
    <xf numFmtId="0" fontId="14" fillId="0" borderId="0" xfId="2231" applyFont="1" applyAlignment="1">
      <alignment vertical="center"/>
    </xf>
    <xf numFmtId="0" fontId="67" fillId="61" borderId="2" xfId="2231" applyFont="1" applyFill="1" applyBorder="1" applyAlignment="1">
      <alignment horizontal="center" vertical="center"/>
    </xf>
    <xf numFmtId="0" fontId="68" fillId="60" borderId="2" xfId="2231" applyFont="1" applyFill="1" applyBorder="1" applyAlignment="1">
      <alignment horizontal="center" vertical="center"/>
    </xf>
    <xf numFmtId="0" fontId="18" fillId="0" borderId="0" xfId="2231" applyFont="1"/>
    <xf numFmtId="0" fontId="67" fillId="62" borderId="2" xfId="2231" applyFont="1" applyFill="1" applyBorder="1" applyAlignment="1">
      <alignment horizontal="center" vertical="center"/>
    </xf>
    <xf numFmtId="168" fontId="72" fillId="0" borderId="0" xfId="2234" applyFont="1" applyAlignment="1">
      <alignment horizontal="left" vertical="center"/>
    </xf>
    <xf numFmtId="14" fontId="16" fillId="63" borderId="2" xfId="2232" applyNumberFormat="1" applyFont="1" applyFill="1" applyBorder="1" applyAlignment="1">
      <alignment horizontal="center" vertical="center" wrapText="1"/>
    </xf>
    <xf numFmtId="9" fontId="60" fillId="57" borderId="2" xfId="2235" applyFont="1" applyFill="1" applyBorder="1" applyAlignment="1">
      <alignment horizontal="center" vertical="center"/>
    </xf>
    <xf numFmtId="0" fontId="60" fillId="57" borderId="2" xfId="137" applyNumberFormat="1" applyFont="1" applyFill="1" applyBorder="1" applyAlignment="1">
      <alignment horizontal="center" vertical="center"/>
    </xf>
    <xf numFmtId="9" fontId="60" fillId="0" borderId="2" xfId="2235" applyFont="1" applyBorder="1" applyAlignment="1">
      <alignment horizontal="center" vertical="center"/>
    </xf>
    <xf numFmtId="9" fontId="60" fillId="56" borderId="2" xfId="2235" applyFont="1" applyFill="1" applyBorder="1" applyAlignment="1">
      <alignment horizontal="center" vertical="center"/>
    </xf>
    <xf numFmtId="9" fontId="60" fillId="58" borderId="2" xfId="2235" applyFont="1" applyFill="1" applyBorder="1" applyAlignment="1">
      <alignment horizontal="center" vertical="center"/>
    </xf>
    <xf numFmtId="0" fontId="43" fillId="63" borderId="0" xfId="0" applyFont="1" applyFill="1" applyAlignment="1">
      <alignment vertical="center"/>
    </xf>
    <xf numFmtId="0" fontId="64" fillId="60" borderId="27" xfId="0" applyFont="1" applyFill="1" applyBorder="1" applyAlignment="1">
      <alignment vertical="center"/>
    </xf>
    <xf numFmtId="169" fontId="73" fillId="60" borderId="2" xfId="2232" applyNumberFormat="1" applyFont="1" applyFill="1" applyBorder="1" applyAlignment="1">
      <alignment horizontal="center" vertical="center" wrapText="1"/>
    </xf>
    <xf numFmtId="0" fontId="14" fillId="0" borderId="0" xfId="0" applyFont="1" applyAlignment="1">
      <alignment horizontal="left" vertical="center"/>
    </xf>
    <xf numFmtId="0" fontId="14" fillId="0" borderId="21" xfId="0" applyFont="1" applyBorder="1" applyAlignment="1" applyProtection="1">
      <alignment vertical="center"/>
      <protection locked="0"/>
    </xf>
    <xf numFmtId="0" fontId="0" fillId="0" borderId="20" xfId="0" applyBorder="1" applyAlignment="1" applyProtection="1">
      <alignment horizontal="left" vertical="center"/>
      <protection locked="0"/>
    </xf>
    <xf numFmtId="14" fontId="0" fillId="0" borderId="21" xfId="0" applyNumberFormat="1" applyBorder="1" applyAlignment="1" applyProtection="1">
      <alignment vertical="center"/>
      <protection locked="0"/>
    </xf>
    <xf numFmtId="0" fontId="69" fillId="0" borderId="0" xfId="2232" applyFont="1" applyAlignment="1">
      <alignment vertical="center" wrapText="1"/>
    </xf>
    <xf numFmtId="0" fontId="74" fillId="60" borderId="0" xfId="0" applyFont="1" applyFill="1" applyAlignment="1">
      <alignment vertical="center"/>
    </xf>
    <xf numFmtId="0" fontId="74" fillId="60" borderId="0" xfId="0" applyFont="1" applyFill="1"/>
    <xf numFmtId="0" fontId="75" fillId="0" borderId="0" xfId="0" applyFont="1"/>
    <xf numFmtId="0" fontId="18" fillId="0" borderId="0" xfId="0" applyFont="1" applyAlignment="1">
      <alignment vertical="center" wrapText="1"/>
    </xf>
    <xf numFmtId="0" fontId="13" fillId="0" borderId="0" xfId="87"/>
    <xf numFmtId="3" fontId="76" fillId="63" borderId="0" xfId="2232" applyNumberFormat="1" applyFont="1" applyFill="1" applyAlignment="1">
      <alignment horizontal="center" vertical="center" wrapText="1"/>
    </xf>
    <xf numFmtId="3" fontId="76" fillId="63" borderId="0" xfId="2232" applyNumberFormat="1" applyFont="1" applyFill="1" applyAlignment="1">
      <alignment horizontal="left" vertical="center" wrapText="1"/>
    </xf>
    <xf numFmtId="0" fontId="18" fillId="62" borderId="2" xfId="0" applyFont="1" applyFill="1" applyBorder="1" applyAlignment="1">
      <alignment horizontal="center" vertical="center" wrapText="1"/>
    </xf>
    <xf numFmtId="168" fontId="71" fillId="59" borderId="0" xfId="2234" applyFont="1" applyFill="1" applyAlignment="1">
      <alignment horizontal="left" vertical="center"/>
    </xf>
    <xf numFmtId="14" fontId="20" fillId="0" borderId="0" xfId="0" applyNumberFormat="1" applyFont="1" applyAlignment="1">
      <alignment vertical="center"/>
    </xf>
    <xf numFmtId="0" fontId="0" fillId="0" borderId="2" xfId="0" applyBorder="1" applyAlignment="1">
      <alignment wrapText="1"/>
    </xf>
    <xf numFmtId="0" fontId="0" fillId="62" borderId="2" xfId="0" applyFill="1" applyBorder="1" applyAlignment="1">
      <alignment horizontal="center" vertical="center" wrapText="1"/>
    </xf>
    <xf numFmtId="0" fontId="77" fillId="61" borderId="31" xfId="0" applyFont="1" applyFill="1" applyBorder="1" applyAlignment="1">
      <alignment horizontal="center" vertical="center" wrapText="1"/>
    </xf>
    <xf numFmtId="0" fontId="77" fillId="61" borderId="22" xfId="0" applyFont="1" applyFill="1" applyBorder="1" applyAlignment="1">
      <alignment horizontal="center" vertical="center" wrapText="1"/>
    </xf>
    <xf numFmtId="0" fontId="16" fillId="63" borderId="0" xfId="2232" applyFont="1" applyFill="1" applyAlignment="1" applyProtection="1">
      <alignment horizontal="center" vertical="center" wrapText="1"/>
      <protection locked="0"/>
    </xf>
    <xf numFmtId="171" fontId="16" fillId="63" borderId="0" xfId="2232" applyNumberFormat="1" applyFont="1" applyFill="1" applyAlignment="1" applyProtection="1">
      <alignment horizontal="center" vertical="center" wrapText="1"/>
      <protection locked="0"/>
    </xf>
    <xf numFmtId="3" fontId="16" fillId="63" borderId="0" xfId="2232" applyNumberFormat="1" applyFont="1" applyFill="1" applyAlignment="1" applyProtection="1">
      <alignment horizontal="center" vertical="center" wrapText="1"/>
      <protection locked="0"/>
    </xf>
    <xf numFmtId="0" fontId="64" fillId="60" borderId="2" xfId="0" applyFont="1" applyFill="1" applyBorder="1" applyAlignment="1">
      <alignment horizontal="left" vertical="center" wrapText="1"/>
    </xf>
    <xf numFmtId="170" fontId="0" fillId="62" borderId="2" xfId="0" applyNumberFormat="1" applyFill="1" applyBorder="1" applyAlignment="1">
      <alignment horizontal="center" vertical="center" wrapText="1"/>
    </xf>
    <xf numFmtId="0" fontId="0" fillId="62" borderId="2" xfId="0" applyFill="1" applyBorder="1" applyAlignment="1">
      <alignment horizontal="center" vertical="center"/>
    </xf>
    <xf numFmtId="0" fontId="16" fillId="63" borderId="0" xfId="2232" applyFont="1" applyFill="1" applyAlignment="1">
      <alignment horizontal="center" vertical="center" wrapText="1"/>
    </xf>
    <xf numFmtId="3" fontId="0" fillId="0" borderId="0" xfId="0" applyNumberFormat="1" applyAlignment="1">
      <alignment horizontal="center" vertical="center"/>
    </xf>
    <xf numFmtId="0" fontId="66" fillId="0" borderId="0" xfId="0" applyFont="1" applyAlignment="1">
      <alignment vertical="center"/>
    </xf>
    <xf numFmtId="0" fontId="66" fillId="61" borderId="2" xfId="0" applyFont="1" applyFill="1" applyBorder="1" applyAlignment="1">
      <alignment horizontal="center" vertical="center" wrapText="1"/>
    </xf>
    <xf numFmtId="0" fontId="43" fillId="0" borderId="0" xfId="0" applyFont="1" applyAlignment="1">
      <alignment vertical="center"/>
    </xf>
    <xf numFmtId="0" fontId="0" fillId="0" borderId="0" xfId="0" applyAlignment="1">
      <alignment horizontal="center" vertical="center" wrapText="1"/>
    </xf>
    <xf numFmtId="0" fontId="79" fillId="64" borderId="2" xfId="0" applyFont="1" applyFill="1" applyBorder="1" applyAlignment="1">
      <alignment horizontal="center" vertical="center" wrapText="1"/>
    </xf>
    <xf numFmtId="0" fontId="43" fillId="0" borderId="20" xfId="0" applyFont="1" applyBorder="1" applyAlignment="1" applyProtection="1">
      <alignment horizontal="left" vertical="center"/>
      <protection locked="0"/>
    </xf>
    <xf numFmtId="0" fontId="79" fillId="63" borderId="0" xfId="0" applyFont="1" applyFill="1" applyAlignment="1">
      <alignment vertical="center"/>
    </xf>
    <xf numFmtId="14" fontId="18" fillId="61" borderId="2" xfId="0" applyNumberFormat="1" applyFont="1" applyFill="1" applyBorder="1" applyAlignment="1">
      <alignment vertical="center" wrapText="1"/>
    </xf>
    <xf numFmtId="14" fontId="18" fillId="61" borderId="30" xfId="0" applyNumberFormat="1" applyFont="1" applyFill="1" applyBorder="1" applyAlignment="1">
      <alignment horizontal="left" vertical="center" wrapText="1"/>
    </xf>
    <xf numFmtId="0" fontId="18" fillId="61" borderId="27" xfId="0" applyFont="1" applyFill="1" applyBorder="1" applyAlignment="1">
      <alignment horizontal="left" vertical="center"/>
    </xf>
    <xf numFmtId="0" fontId="18" fillId="61" borderId="30" xfId="0" applyFont="1" applyFill="1" applyBorder="1" applyAlignment="1">
      <alignment horizontal="left" vertical="center"/>
    </xf>
    <xf numFmtId="0" fontId="0" fillId="0" borderId="21" xfId="0"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4" fontId="14" fillId="0" borderId="21" xfId="0" applyNumberFormat="1" applyFont="1" applyBorder="1" applyAlignment="1" applyProtection="1">
      <alignment horizontal="left" vertical="center"/>
      <protection locked="0"/>
    </xf>
    <xf numFmtId="0" fontId="0" fillId="0" borderId="31" xfId="0" applyBorder="1" applyAlignment="1">
      <alignment vertical="center"/>
    </xf>
    <xf numFmtId="14" fontId="0" fillId="0" borderId="35" xfId="0" applyNumberFormat="1" applyBorder="1" applyAlignment="1">
      <alignment vertical="center"/>
    </xf>
    <xf numFmtId="0" fontId="0" fillId="0" borderId="26" xfId="0" applyBorder="1" applyAlignment="1">
      <alignment vertical="center"/>
    </xf>
    <xf numFmtId="14" fontId="0" fillId="0" borderId="33" xfId="0" applyNumberFormat="1" applyBorder="1" applyAlignment="1">
      <alignment vertical="center"/>
    </xf>
    <xf numFmtId="0" fontId="80" fillId="0" borderId="26" xfId="0" applyFont="1" applyBorder="1" applyAlignment="1">
      <alignment vertical="center" wrapText="1"/>
    </xf>
    <xf numFmtId="0" fontId="0" fillId="0" borderId="33" xfId="0" applyBorder="1" applyAlignment="1">
      <alignment vertical="center"/>
    </xf>
    <xf numFmtId="0" fontId="0" fillId="0" borderId="26" xfId="0" applyBorder="1" applyAlignment="1">
      <alignment vertical="center" wrapText="1"/>
    </xf>
    <xf numFmtId="0" fontId="0" fillId="0" borderId="36" xfId="0" applyBorder="1" applyAlignment="1">
      <alignment vertical="center" wrapText="1"/>
    </xf>
    <xf numFmtId="0" fontId="0" fillId="0" borderId="34" xfId="0" applyBorder="1" applyAlignment="1">
      <alignment vertical="center"/>
    </xf>
    <xf numFmtId="14" fontId="43" fillId="0" borderId="20" xfId="0" applyNumberFormat="1" applyFont="1" applyBorder="1" applyAlignment="1" applyProtection="1">
      <alignment horizontal="left" vertical="center"/>
      <protection locked="0"/>
    </xf>
    <xf numFmtId="0" fontId="0" fillId="0" borderId="2" xfId="0" applyBorder="1" applyAlignment="1">
      <alignment vertical="center" wrapText="1"/>
    </xf>
    <xf numFmtId="14" fontId="0" fillId="0" borderId="21" xfId="0" applyNumberFormat="1" applyBorder="1" applyAlignment="1" applyProtection="1">
      <alignment horizontal="left" vertical="center"/>
      <protection locked="0"/>
    </xf>
    <xf numFmtId="0" fontId="83" fillId="59" borderId="28" xfId="0" applyFont="1" applyFill="1" applyBorder="1" applyAlignment="1">
      <alignment horizontal="left" vertical="center" wrapText="1"/>
    </xf>
    <xf numFmtId="0" fontId="84" fillId="59" borderId="28" xfId="0" applyFont="1" applyFill="1" applyBorder="1" applyAlignment="1">
      <alignment horizontal="left" wrapText="1"/>
    </xf>
    <xf numFmtId="14" fontId="0" fillId="0" borderId="2" xfId="0" applyNumberFormat="1" applyBorder="1" applyAlignment="1">
      <alignment vertical="center"/>
    </xf>
    <xf numFmtId="0" fontId="64" fillId="60" borderId="2" xfId="0" applyFont="1" applyFill="1" applyBorder="1" applyAlignment="1">
      <alignment horizontal="center" vertical="center" wrapText="1"/>
    </xf>
    <xf numFmtId="0" fontId="0" fillId="0" borderId="22" xfId="0" applyBorder="1" applyAlignment="1">
      <alignment vertical="center"/>
    </xf>
    <xf numFmtId="0" fontId="77" fillId="61" borderId="27" xfId="0" applyFont="1" applyFill="1" applyBorder="1" applyAlignment="1">
      <alignment horizontal="center" vertical="center" wrapText="1"/>
    </xf>
    <xf numFmtId="0" fontId="77" fillId="61" borderId="2" xfId="0" applyFont="1" applyFill="1" applyBorder="1" applyAlignment="1">
      <alignment horizontal="center" vertical="center" wrapText="1"/>
    </xf>
    <xf numFmtId="0" fontId="77" fillId="61" borderId="32" xfId="0" applyFont="1" applyFill="1" applyBorder="1" applyAlignment="1">
      <alignment horizontal="center" vertical="center" wrapText="1"/>
    </xf>
    <xf numFmtId="0" fontId="14" fillId="0" borderId="2" xfId="137" applyNumberFormat="1" applyFont="1" applyBorder="1" applyAlignment="1">
      <alignment horizontal="left" vertical="center"/>
    </xf>
    <xf numFmtId="0" fontId="18" fillId="0" borderId="2" xfId="0" applyFont="1" applyBorder="1" applyAlignment="1">
      <alignment vertical="center" wrapText="1"/>
    </xf>
    <xf numFmtId="0" fontId="64" fillId="60" borderId="27" xfId="0" applyFont="1" applyFill="1" applyBorder="1" applyAlignment="1">
      <alignment horizontal="center" vertical="center" wrapText="1"/>
    </xf>
    <xf numFmtId="0" fontId="64" fillId="60" borderId="27" xfId="0" applyFont="1" applyFill="1" applyBorder="1" applyAlignment="1">
      <alignment horizontal="center" vertical="center"/>
    </xf>
    <xf numFmtId="0" fontId="0" fillId="0" borderId="24" xfId="0" applyBorder="1" applyAlignment="1">
      <alignment vertical="center"/>
    </xf>
    <xf numFmtId="0" fontId="0" fillId="62" borderId="20" xfId="0" quotePrefix="1" applyFill="1" applyBorder="1" applyAlignment="1">
      <alignment vertical="center" wrapText="1"/>
    </xf>
    <xf numFmtId="0" fontId="69" fillId="61" borderId="2" xfId="2232" applyFont="1" applyFill="1" applyBorder="1" applyAlignment="1">
      <alignment horizontal="center" vertical="center" wrapText="1"/>
    </xf>
    <xf numFmtId="0" fontId="43" fillId="0" borderId="2" xfId="0" applyFont="1" applyBorder="1" applyAlignment="1">
      <alignment vertical="center" wrapText="1"/>
    </xf>
    <xf numFmtId="0" fontId="43" fillId="63" borderId="2" xfId="2231" applyFont="1" applyFill="1" applyBorder="1" applyAlignment="1">
      <alignment vertical="center"/>
    </xf>
    <xf numFmtId="14" fontId="43" fillId="63" borderId="2" xfId="2231" applyNumberFormat="1" applyFont="1" applyFill="1" applyBorder="1" applyAlignment="1">
      <alignment horizontal="left" vertical="center"/>
    </xf>
    <xf numFmtId="0" fontId="43" fillId="0" borderId="2" xfId="0" applyFont="1" applyBorder="1" applyAlignment="1">
      <alignment vertical="center"/>
    </xf>
    <xf numFmtId="14" fontId="43" fillId="0" borderId="2" xfId="0" applyNumberFormat="1" applyFont="1" applyBorder="1" applyAlignment="1">
      <alignment horizontal="left" vertical="center" wrapText="1"/>
    </xf>
    <xf numFmtId="0" fontId="3" fillId="63" borderId="0" xfId="2231" applyFill="1" applyAlignment="1">
      <alignment vertical="center"/>
    </xf>
    <xf numFmtId="168" fontId="13" fillId="63" borderId="0" xfId="2233" applyFill="1" applyAlignment="1" applyProtection="1">
      <alignment vertical="center" wrapText="1"/>
      <protection hidden="1"/>
    </xf>
    <xf numFmtId="168" fontId="72" fillId="59" borderId="0" xfId="2234" applyFont="1" applyFill="1" applyAlignment="1">
      <alignment vertical="center"/>
    </xf>
    <xf numFmtId="0" fontId="3" fillId="59" borderId="28" xfId="2231" applyFill="1" applyBorder="1" applyAlignment="1">
      <alignment vertical="center"/>
    </xf>
    <xf numFmtId="168" fontId="72" fillId="0" borderId="0" xfId="2234" applyFont="1" applyAlignment="1">
      <alignment vertical="center"/>
    </xf>
    <xf numFmtId="0" fontId="43" fillId="0" borderId="2" xfId="0" applyFont="1" applyBorder="1" applyAlignment="1">
      <alignment horizontal="left" vertical="center" wrapText="1"/>
    </xf>
    <xf numFmtId="0" fontId="43" fillId="63" borderId="2" xfId="2231" applyFont="1" applyFill="1" applyBorder="1" applyAlignment="1">
      <alignment horizontal="left" vertical="center" wrapText="1"/>
    </xf>
    <xf numFmtId="0" fontId="43" fillId="0" borderId="2" xfId="0" quotePrefix="1" applyFont="1" applyBorder="1" applyAlignment="1">
      <alignment horizontal="left" vertical="center" wrapText="1"/>
    </xf>
    <xf numFmtId="0" fontId="43" fillId="63" borderId="2" xfId="0" quotePrefix="1" applyFont="1" applyFill="1" applyBorder="1" applyAlignment="1">
      <alignment horizontal="left" vertical="center" wrapText="1"/>
    </xf>
    <xf numFmtId="0" fontId="78" fillId="0" borderId="2" xfId="0" applyFont="1" applyBorder="1" applyAlignment="1">
      <alignment horizontal="left" vertical="center" wrapText="1"/>
    </xf>
    <xf numFmtId="0" fontId="78" fillId="0" borderId="2" xfId="0" applyFont="1" applyBorder="1" applyAlignment="1">
      <alignment horizontal="left" vertical="center"/>
    </xf>
    <xf numFmtId="4" fontId="79" fillId="64" borderId="2" xfId="0" applyNumberFormat="1" applyFont="1" applyFill="1" applyBorder="1" applyAlignment="1">
      <alignment horizontal="center" vertical="center" wrapText="1"/>
    </xf>
    <xf numFmtId="0" fontId="0" fillId="0" borderId="42" xfId="0" applyBorder="1" applyAlignment="1" applyProtection="1">
      <alignment vertical="center"/>
      <protection locked="0"/>
    </xf>
    <xf numFmtId="0" fontId="0" fillId="0" borderId="38" xfId="0" applyBorder="1" applyAlignment="1" applyProtection="1">
      <alignment vertical="center"/>
      <protection locked="0"/>
    </xf>
    <xf numFmtId="0" fontId="0" fillId="0" borderId="39" xfId="0" applyBorder="1" applyAlignment="1" applyProtection="1">
      <alignment vertical="center"/>
      <protection locked="0"/>
    </xf>
    <xf numFmtId="0" fontId="77" fillId="61" borderId="27" xfId="0" applyFont="1" applyFill="1" applyBorder="1" applyAlignment="1">
      <alignment horizontal="left" vertical="center" wrapText="1"/>
    </xf>
    <xf numFmtId="0" fontId="77" fillId="66" borderId="35" xfId="0" applyFont="1" applyFill="1" applyBorder="1" applyAlignment="1">
      <alignment horizontal="center" vertical="center" wrapText="1"/>
    </xf>
    <xf numFmtId="0" fontId="77" fillId="66" borderId="30" xfId="0" applyFont="1" applyFill="1" applyBorder="1" applyAlignment="1">
      <alignment horizontal="center" vertical="center" wrapText="1"/>
    </xf>
    <xf numFmtId="0" fontId="77" fillId="0" borderId="40" xfId="0" applyFont="1" applyBorder="1" applyAlignment="1" applyProtection="1">
      <alignment horizontal="center" vertical="center" wrapText="1"/>
      <protection locked="0"/>
    </xf>
    <xf numFmtId="0" fontId="77" fillId="0" borderId="44" xfId="0" applyFont="1" applyBorder="1" applyAlignment="1" applyProtection="1">
      <alignment horizontal="center" vertical="center" wrapText="1"/>
      <protection locked="0"/>
    </xf>
    <xf numFmtId="0" fontId="77" fillId="0" borderId="45" xfId="0" applyFont="1" applyBorder="1" applyAlignment="1" applyProtection="1">
      <alignment horizontal="center" vertical="center" wrapText="1"/>
      <protection locked="0"/>
    </xf>
    <xf numFmtId="0" fontId="77" fillId="0" borderId="42" xfId="0" applyFont="1" applyBorder="1" applyAlignment="1" applyProtection="1">
      <alignment horizontal="center" vertical="center" wrapText="1"/>
      <protection locked="0"/>
    </xf>
    <xf numFmtId="0" fontId="77" fillId="0" borderId="20" xfId="0" applyFont="1" applyBorder="1" applyAlignment="1" applyProtection="1">
      <alignment horizontal="center" vertical="center" wrapText="1"/>
      <protection locked="0"/>
    </xf>
    <xf numFmtId="0" fontId="77" fillId="0" borderId="46" xfId="0" applyFont="1" applyBorder="1" applyAlignment="1" applyProtection="1">
      <alignment horizontal="center" vertical="center" wrapText="1"/>
      <protection locked="0"/>
    </xf>
    <xf numFmtId="0" fontId="77" fillId="0" borderId="41" xfId="0" applyFont="1" applyBorder="1" applyAlignment="1" applyProtection="1">
      <alignment horizontal="center" vertical="center" wrapText="1"/>
      <protection locked="0"/>
    </xf>
    <xf numFmtId="0" fontId="77" fillId="0" borderId="47" xfId="0" applyFont="1" applyBorder="1" applyAlignment="1" applyProtection="1">
      <alignment horizontal="center" vertical="center" wrapText="1"/>
      <protection locked="0"/>
    </xf>
    <xf numFmtId="0" fontId="77" fillId="0" borderId="48"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16" fillId="63" borderId="42" xfId="2232" applyFont="1" applyFill="1" applyBorder="1" applyAlignment="1" applyProtection="1">
      <alignment vertical="center" wrapText="1"/>
      <protection locked="0"/>
    </xf>
    <xf numFmtId="0" fontId="16" fillId="62" borderId="2" xfId="2232" applyFont="1" applyFill="1" applyBorder="1" applyAlignment="1">
      <alignment horizontal="center" vertical="center" wrapText="1"/>
    </xf>
    <xf numFmtId="4" fontId="0" fillId="62" borderId="2" xfId="0" applyNumberFormat="1" applyFill="1" applyBorder="1" applyAlignment="1">
      <alignment horizontal="center" vertical="center"/>
    </xf>
    <xf numFmtId="0" fontId="0" fillId="0" borderId="44" xfId="0" applyBorder="1" applyAlignment="1" applyProtection="1">
      <alignment vertical="center"/>
      <protection locked="0"/>
    </xf>
    <xf numFmtId="0" fontId="16" fillId="63" borderId="44" xfId="2232" applyFont="1" applyFill="1" applyBorder="1" applyAlignment="1" applyProtection="1">
      <alignment horizontal="center" vertical="center" wrapText="1"/>
      <protection locked="0"/>
    </xf>
    <xf numFmtId="0" fontId="16" fillId="63" borderId="49" xfId="2232" applyFont="1" applyFill="1" applyBorder="1" applyAlignment="1" applyProtection="1">
      <alignment horizontal="center" vertical="center" wrapText="1"/>
      <protection locked="0"/>
    </xf>
    <xf numFmtId="14" fontId="0" fillId="62" borderId="2" xfId="0" applyNumberFormat="1" applyFill="1" applyBorder="1" applyAlignment="1">
      <alignment horizontal="center" vertical="center"/>
    </xf>
    <xf numFmtId="14" fontId="0" fillId="0" borderId="50" xfId="0" applyNumberFormat="1" applyBorder="1" applyAlignment="1" applyProtection="1">
      <alignment horizontal="center" vertical="center"/>
      <protection locked="0"/>
    </xf>
    <xf numFmtId="0" fontId="0" fillId="0" borderId="0" xfId="0" applyAlignment="1">
      <alignment vertical="center" wrapText="1"/>
    </xf>
    <xf numFmtId="0" fontId="0" fillId="0" borderId="38" xfId="0" applyBorder="1" applyAlignment="1" applyProtection="1">
      <alignment vertical="center" wrapText="1"/>
      <protection locked="0"/>
    </xf>
    <xf numFmtId="0" fontId="0" fillId="0" borderId="39" xfId="0" applyBorder="1" applyAlignment="1" applyProtection="1">
      <alignment vertical="center" wrapText="1"/>
      <protection locked="0"/>
    </xf>
    <xf numFmtId="170" fontId="0" fillId="62" borderId="24" xfId="0" applyNumberFormat="1" applyFill="1" applyBorder="1" applyAlignment="1" applyProtection="1">
      <alignment horizontal="center" vertical="center" wrapText="1"/>
      <protection locked="0"/>
    </xf>
    <xf numFmtId="170" fontId="0" fillId="62" borderId="2" xfId="0" applyNumberFormat="1" applyFill="1" applyBorder="1" applyAlignment="1" applyProtection="1">
      <alignment horizontal="center" vertical="center" wrapText="1"/>
      <protection locked="0"/>
    </xf>
    <xf numFmtId="0" fontId="0" fillId="62" borderId="24" xfId="0" applyFill="1" applyBorder="1" applyAlignment="1" applyProtection="1">
      <alignment horizontal="center" vertical="center"/>
      <protection locked="0"/>
    </xf>
    <xf numFmtId="0" fontId="0" fillId="62" borderId="2" xfId="0" applyFill="1" applyBorder="1" applyAlignment="1" applyProtection="1">
      <alignment horizontal="center" vertical="center"/>
      <protection locked="0"/>
    </xf>
    <xf numFmtId="0" fontId="43" fillId="0" borderId="22" xfId="0" applyFont="1" applyBorder="1" applyAlignment="1">
      <alignment horizontal="left" vertical="center" wrapText="1"/>
    </xf>
    <xf numFmtId="0" fontId="43" fillId="0" borderId="37" xfId="0" applyFont="1" applyBorder="1" applyAlignment="1">
      <alignment horizontal="left" vertical="center" wrapText="1"/>
    </xf>
    <xf numFmtId="0" fontId="43" fillId="0" borderId="24" xfId="0" applyFont="1" applyBorder="1" applyAlignment="1">
      <alignment horizontal="left" vertical="center" wrapText="1"/>
    </xf>
    <xf numFmtId="0" fontId="14" fillId="63" borderId="0" xfId="2231" applyFont="1" applyFill="1" applyAlignment="1">
      <alignment horizontal="center" vertical="center"/>
    </xf>
    <xf numFmtId="0" fontId="14" fillId="63" borderId="0" xfId="2236" applyFont="1" applyFill="1" applyAlignment="1">
      <alignment vertical="center"/>
    </xf>
    <xf numFmtId="0" fontId="0" fillId="0" borderId="0" xfId="0" applyAlignment="1">
      <alignment horizontal="left" vertical="top" wrapText="1"/>
    </xf>
    <xf numFmtId="14" fontId="0" fillId="0" borderId="0" xfId="0" applyNumberFormat="1"/>
    <xf numFmtId="0" fontId="0" fillId="0" borderId="0" xfId="0" applyAlignment="1">
      <alignment vertical="top" wrapText="1"/>
    </xf>
    <xf numFmtId="0" fontId="0" fillId="0" borderId="0" xfId="0" applyAlignment="1">
      <alignment vertical="top"/>
    </xf>
    <xf numFmtId="0" fontId="0" fillId="63" borderId="0" xfId="0" applyFill="1"/>
    <xf numFmtId="0" fontId="0" fillId="70" borderId="0" xfId="0" applyFill="1"/>
    <xf numFmtId="0" fontId="88" fillId="60" borderId="51" xfId="0" applyFont="1" applyFill="1" applyBorder="1" applyAlignment="1">
      <alignment horizontal="left" vertical="top" wrapText="1"/>
    </xf>
    <xf numFmtId="14" fontId="88" fillId="60" borderId="51" xfId="0" applyNumberFormat="1" applyFont="1" applyFill="1" applyBorder="1" applyAlignment="1">
      <alignment horizontal="left" vertical="top" wrapText="1"/>
    </xf>
    <xf numFmtId="0" fontId="88" fillId="69" borderId="51" xfId="0" applyFont="1" applyFill="1" applyBorder="1" applyAlignment="1">
      <alignment horizontal="left" vertical="top" wrapText="1"/>
    </xf>
    <xf numFmtId="0" fontId="0" fillId="0" borderId="0" xfId="2237" applyFont="1" applyAlignment="1">
      <alignment horizontal="left" vertical="top" wrapText="1"/>
    </xf>
    <xf numFmtId="0" fontId="14" fillId="0" borderId="0" xfId="2237" applyFont="1" applyAlignment="1">
      <alignment horizontal="left" vertical="top"/>
    </xf>
    <xf numFmtId="0" fontId="89" fillId="61" borderId="2" xfId="2237" applyFont="1" applyFill="1" applyBorder="1" applyAlignment="1">
      <alignment horizontal="center" vertical="center"/>
    </xf>
    <xf numFmtId="0" fontId="14" fillId="0" borderId="0" xfId="2237" applyFont="1" applyAlignment="1">
      <alignment horizontal="left" vertical="center" wrapText="1"/>
    </xf>
    <xf numFmtId="0" fontId="68" fillId="0" borderId="0" xfId="2237" applyFont="1" applyAlignment="1">
      <alignment horizontal="center" vertical="center"/>
    </xf>
    <xf numFmtId="0" fontId="68" fillId="67" borderId="2" xfId="2237" applyFont="1" applyFill="1" applyBorder="1" applyAlignment="1">
      <alignment horizontal="center" vertical="center"/>
    </xf>
    <xf numFmtId="0" fontId="63" fillId="0" borderId="0" xfId="0" applyFont="1" applyAlignment="1">
      <alignment horizontal="left" vertical="center" wrapText="1"/>
    </xf>
    <xf numFmtId="0" fontId="69" fillId="0" borderId="0" xfId="0" applyFont="1" applyAlignment="1">
      <alignment horizontal="center" vertical="center"/>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0" fontId="1" fillId="63" borderId="0" xfId="2231" applyFont="1" applyFill="1" applyAlignment="1">
      <alignment vertical="center"/>
    </xf>
    <xf numFmtId="0" fontId="63" fillId="60" borderId="0" xfId="0" applyFont="1" applyFill="1" applyAlignment="1">
      <alignment horizontal="left" vertical="center" wrapText="1"/>
    </xf>
    <xf numFmtId="1" fontId="0" fillId="72" borderId="0" xfId="0" applyNumberFormat="1" applyFill="1" applyAlignment="1" applyProtection="1">
      <alignment horizontal="center"/>
      <protection hidden="1"/>
    </xf>
    <xf numFmtId="1" fontId="0" fillId="71" borderId="0" xfId="0" applyNumberFormat="1" applyFill="1" applyAlignment="1" applyProtection="1">
      <alignment horizontal="center"/>
      <protection hidden="1"/>
    </xf>
    <xf numFmtId="172" fontId="0" fillId="71" borderId="0" xfId="0" applyNumberFormat="1" applyFill="1" applyAlignment="1" applyProtection="1">
      <alignment horizontal="center"/>
      <protection hidden="1"/>
    </xf>
    <xf numFmtId="173" fontId="0" fillId="71" borderId="0" xfId="0" applyNumberFormat="1" applyFill="1" applyAlignment="1" applyProtection="1">
      <alignment horizontal="center"/>
      <protection hidden="1"/>
    </xf>
    <xf numFmtId="172" fontId="66" fillId="68" borderId="0" xfId="0" applyNumberFormat="1" applyFont="1" applyFill="1" applyAlignment="1" applyProtection="1">
      <alignment horizontal="center"/>
      <protection hidden="1"/>
    </xf>
    <xf numFmtId="169" fontId="0" fillId="72" borderId="0" xfId="0" applyNumberFormat="1" applyFill="1" applyAlignment="1" applyProtection="1">
      <alignment horizontal="center"/>
      <protection hidden="1"/>
    </xf>
    <xf numFmtId="0" fontId="66" fillId="68" borderId="0" xfId="0" applyFont="1" applyFill="1" applyAlignment="1" applyProtection="1">
      <alignment horizontal="center"/>
      <protection hidden="1"/>
    </xf>
    <xf numFmtId="0" fontId="64" fillId="71" borderId="0" xfId="0" applyFont="1" applyFill="1" applyAlignment="1" applyProtection="1">
      <alignment horizontal="center"/>
      <protection hidden="1"/>
    </xf>
    <xf numFmtId="0" fontId="18" fillId="0" borderId="0" xfId="0" applyFont="1"/>
    <xf numFmtId="0" fontId="0" fillId="0" borderId="0" xfId="0" quotePrefix="1"/>
    <xf numFmtId="1" fontId="0" fillId="0" borderId="0" xfId="0" applyNumberFormat="1" applyAlignment="1" applyProtection="1">
      <alignment horizontal="center"/>
      <protection locked="0"/>
    </xf>
    <xf numFmtId="0" fontId="63" fillId="59" borderId="0" xfId="0" applyFont="1" applyFill="1" applyAlignment="1">
      <alignment horizontal="left"/>
    </xf>
    <xf numFmtId="3" fontId="16" fillId="63" borderId="27" xfId="2232" quotePrefix="1" applyNumberFormat="1" applyFont="1" applyFill="1" applyBorder="1" applyAlignment="1">
      <alignment horizontal="left" vertical="center" wrapText="1"/>
    </xf>
    <xf numFmtId="3" fontId="16" fillId="63" borderId="32" xfId="2232" quotePrefix="1" applyNumberFormat="1" applyFont="1" applyFill="1" applyBorder="1" applyAlignment="1">
      <alignment horizontal="left" vertical="center" wrapText="1"/>
    </xf>
    <xf numFmtId="3" fontId="16" fillId="63" borderId="30" xfId="2232" quotePrefix="1" applyNumberFormat="1" applyFont="1" applyFill="1" applyBorder="1" applyAlignment="1">
      <alignment horizontal="left" vertical="center" wrapText="1"/>
    </xf>
    <xf numFmtId="0" fontId="43" fillId="63" borderId="22" xfId="2231" applyFont="1" applyFill="1" applyBorder="1" applyAlignment="1">
      <alignment horizontal="left" vertical="center" wrapText="1"/>
    </xf>
    <xf numFmtId="0" fontId="43" fillId="63" borderId="37" xfId="2231" applyFont="1" applyFill="1" applyBorder="1" applyAlignment="1">
      <alignment horizontal="left" vertical="center" wrapText="1"/>
    </xf>
    <xf numFmtId="0" fontId="43" fillId="63" borderId="24" xfId="2231" applyFont="1" applyFill="1" applyBorder="1" applyAlignment="1">
      <alignment horizontal="left" vertical="center" wrapText="1"/>
    </xf>
    <xf numFmtId="0" fontId="43" fillId="0" borderId="22" xfId="0" applyFont="1" applyBorder="1" applyAlignment="1">
      <alignment horizontal="left" vertical="center" wrapText="1"/>
    </xf>
    <xf numFmtId="0" fontId="43" fillId="0" borderId="37" xfId="0" applyFont="1" applyBorder="1" applyAlignment="1">
      <alignment horizontal="left" vertical="center" wrapText="1"/>
    </xf>
    <xf numFmtId="0" fontId="43" fillId="0" borderId="24" xfId="0" applyFont="1" applyBorder="1" applyAlignment="1">
      <alignment horizontal="left" vertical="center" wrapText="1"/>
    </xf>
    <xf numFmtId="0" fontId="43" fillId="63" borderId="2" xfId="2231" applyFont="1" applyFill="1" applyBorder="1" applyAlignment="1">
      <alignment horizontal="left" vertical="center" wrapText="1"/>
    </xf>
    <xf numFmtId="0" fontId="69" fillId="63" borderId="0" xfId="2233" applyNumberFormat="1" applyFont="1" applyFill="1" applyAlignment="1" applyProtection="1">
      <alignment horizontal="left" vertical="center" wrapText="1"/>
      <protection hidden="1"/>
    </xf>
    <xf numFmtId="3" fontId="16" fillId="63" borderId="2" xfId="2232" applyNumberFormat="1" applyFont="1" applyFill="1" applyBorder="1" applyAlignment="1">
      <alignment horizontal="left" vertical="center" wrapText="1"/>
    </xf>
    <xf numFmtId="0" fontId="69" fillId="61" borderId="22" xfId="2232" applyFont="1" applyFill="1" applyBorder="1" applyAlignment="1">
      <alignment horizontal="center" vertical="center" wrapText="1"/>
    </xf>
    <xf numFmtId="0" fontId="69" fillId="61" borderId="24" xfId="2232" applyFont="1" applyFill="1" applyBorder="1" applyAlignment="1">
      <alignment horizontal="center" vertical="center" wrapText="1"/>
    </xf>
    <xf numFmtId="0" fontId="18" fillId="63" borderId="28" xfId="2236" applyFont="1" applyFill="1" applyBorder="1" applyAlignment="1">
      <alignment horizontal="left" vertical="center"/>
    </xf>
    <xf numFmtId="0" fontId="69" fillId="61" borderId="2" xfId="2232" applyFont="1" applyFill="1" applyBorder="1" applyAlignment="1">
      <alignment horizontal="center" vertical="center" wrapText="1"/>
    </xf>
    <xf numFmtId="3" fontId="16" fillId="63" borderId="2" xfId="2232" quotePrefix="1" applyNumberFormat="1" applyFont="1" applyFill="1" applyBorder="1" applyAlignment="1">
      <alignment horizontal="left" vertical="center" wrapText="1"/>
    </xf>
    <xf numFmtId="0" fontId="69" fillId="61" borderId="37" xfId="2232" applyFont="1" applyFill="1" applyBorder="1" applyAlignment="1">
      <alignment horizontal="center" vertical="center" wrapText="1"/>
    </xf>
    <xf numFmtId="0" fontId="63" fillId="59" borderId="0" xfId="2231" applyFont="1" applyFill="1" applyAlignment="1">
      <alignment horizontal="left" vertical="center"/>
    </xf>
    <xf numFmtId="0" fontId="14" fillId="0" borderId="0" xfId="2231" applyFont="1" applyAlignment="1">
      <alignment horizontal="left" vertical="top" wrapText="1"/>
    </xf>
    <xf numFmtId="0" fontId="14" fillId="0" borderId="0" xfId="2231" applyFont="1" applyAlignment="1">
      <alignment horizontal="left" vertical="top"/>
    </xf>
    <xf numFmtId="0" fontId="14" fillId="0" borderId="25" xfId="2231" applyFont="1" applyBorder="1" applyAlignment="1">
      <alignment horizontal="left" vertical="center" wrapText="1"/>
    </xf>
    <xf numFmtId="0" fontId="14" fillId="0" borderId="0" xfId="2231" applyFont="1" applyAlignment="1">
      <alignment horizontal="left" vertical="center" wrapText="1"/>
    </xf>
    <xf numFmtId="0" fontId="14" fillId="0" borderId="26" xfId="2231" applyFont="1" applyBorder="1" applyAlignment="1">
      <alignment horizontal="left" vertical="center" wrapText="1"/>
    </xf>
    <xf numFmtId="0" fontId="14" fillId="0" borderId="26" xfId="2237" applyFont="1" applyBorder="1" applyAlignment="1">
      <alignment horizontal="left" vertical="center" wrapText="1"/>
    </xf>
    <xf numFmtId="0" fontId="14" fillId="0" borderId="0" xfId="2237" applyFont="1" applyAlignment="1">
      <alignment horizontal="left" vertical="center" wrapText="1"/>
    </xf>
    <xf numFmtId="0" fontId="0" fillId="0" borderId="0" xfId="2237" applyFont="1" applyAlignment="1">
      <alignment horizontal="left" vertical="top" wrapText="1"/>
    </xf>
    <xf numFmtId="0" fontId="14" fillId="0" borderId="0" xfId="2237" applyFont="1" applyAlignment="1">
      <alignment horizontal="left" vertical="top"/>
    </xf>
    <xf numFmtId="0" fontId="87" fillId="59" borderId="28" xfId="0" applyFont="1" applyFill="1" applyBorder="1" applyAlignment="1">
      <alignment horizontal="left" vertical="center" wrapText="1"/>
    </xf>
    <xf numFmtId="0" fontId="82" fillId="63" borderId="0" xfId="0" applyFont="1" applyFill="1" applyAlignment="1">
      <alignment horizontal="center" vertical="center" wrapText="1"/>
    </xf>
    <xf numFmtId="0" fontId="18" fillId="61" borderId="2" xfId="0" applyFont="1" applyFill="1" applyBorder="1" applyAlignment="1">
      <alignment horizontal="left" vertical="center" wrapText="1"/>
    </xf>
    <xf numFmtId="0" fontId="64" fillId="60" borderId="2" xfId="0" applyFont="1" applyFill="1" applyBorder="1" applyAlignment="1">
      <alignment horizontal="right" vertical="center"/>
    </xf>
    <xf numFmtId="0" fontId="18" fillId="61" borderId="27" xfId="0" applyFont="1" applyFill="1" applyBorder="1" applyAlignment="1">
      <alignment horizontal="left" vertical="center" wrapText="1"/>
    </xf>
    <xf numFmtId="0" fontId="18" fillId="61" borderId="30" xfId="0" applyFont="1" applyFill="1" applyBorder="1" applyAlignment="1">
      <alignment horizontal="left" vertical="center" wrapText="1"/>
    </xf>
    <xf numFmtId="0" fontId="18" fillId="61" borderId="22" xfId="0" applyFont="1" applyFill="1" applyBorder="1" applyAlignment="1">
      <alignment horizontal="left" vertical="center" wrapText="1"/>
    </xf>
    <xf numFmtId="0" fontId="18" fillId="61" borderId="24" xfId="0" applyFont="1" applyFill="1" applyBorder="1" applyAlignment="1">
      <alignment horizontal="left" vertical="center" wrapText="1"/>
    </xf>
    <xf numFmtId="0" fontId="81" fillId="63" borderId="0" xfId="0" applyFont="1" applyFill="1" applyAlignment="1">
      <alignment horizontal="center" vertical="center" wrapText="1"/>
    </xf>
    <xf numFmtId="0" fontId="18" fillId="0" borderId="27" xfId="0" applyFont="1" applyBorder="1" applyAlignment="1">
      <alignment horizontal="center" vertical="center"/>
    </xf>
    <xf numFmtId="0" fontId="18" fillId="0" borderId="32" xfId="0" applyFont="1" applyBorder="1" applyAlignment="1">
      <alignment horizontal="center" vertical="center"/>
    </xf>
    <xf numFmtId="0" fontId="18" fillId="0" borderId="30" xfId="0" applyFont="1" applyBorder="1" applyAlignment="1">
      <alignment horizontal="center" vertical="center"/>
    </xf>
    <xf numFmtId="0" fontId="83" fillId="59" borderId="28" xfId="0" applyFont="1" applyFill="1" applyBorder="1" applyAlignment="1">
      <alignment horizontal="left" vertical="center" wrapText="1"/>
    </xf>
    <xf numFmtId="0" fontId="0" fillId="0" borderId="0" xfId="0" applyAlignment="1">
      <alignment horizontal="left" vertical="top" wrapText="1"/>
    </xf>
    <xf numFmtId="0" fontId="0" fillId="65" borderId="32" xfId="0" applyFill="1" applyBorder="1" applyAlignment="1">
      <alignment horizontal="left" vertical="center" wrapText="1"/>
    </xf>
    <xf numFmtId="0" fontId="0" fillId="65" borderId="30" xfId="0" applyFill="1" applyBorder="1" applyAlignment="1">
      <alignment horizontal="left" vertical="center" wrapText="1"/>
    </xf>
    <xf numFmtId="0" fontId="60" fillId="0" borderId="0" xfId="0" applyFont="1" applyAlignment="1">
      <alignment horizontal="left" vertical="center" wrapText="1"/>
    </xf>
    <xf numFmtId="0" fontId="77" fillId="61" borderId="27" xfId="0" applyFont="1" applyFill="1" applyBorder="1" applyAlignment="1">
      <alignment horizontal="center" vertical="center" wrapText="1"/>
    </xf>
    <xf numFmtId="0" fontId="16" fillId="63" borderId="42" xfId="2232" applyFont="1" applyFill="1" applyBorder="1" applyAlignment="1" applyProtection="1">
      <alignment horizontal="center" vertical="center" wrapText="1"/>
      <protection locked="0"/>
    </xf>
    <xf numFmtId="0" fontId="18" fillId="61" borderId="27" xfId="0" applyFont="1" applyFill="1" applyBorder="1" applyAlignment="1">
      <alignment horizontal="center" vertical="center" wrapText="1"/>
    </xf>
    <xf numFmtId="0" fontId="18" fillId="61" borderId="32" xfId="0" applyFont="1" applyFill="1" applyBorder="1" applyAlignment="1">
      <alignment horizontal="center" vertical="center" wrapText="1"/>
    </xf>
    <xf numFmtId="0" fontId="18" fillId="61" borderId="30" xfId="0" applyFont="1" applyFill="1" applyBorder="1" applyAlignment="1">
      <alignment horizontal="center" vertical="center" wrapText="1"/>
    </xf>
    <xf numFmtId="0" fontId="18" fillId="61" borderId="22" xfId="0" applyFont="1" applyFill="1" applyBorder="1" applyAlignment="1">
      <alignment horizontal="center" vertical="center" wrapText="1"/>
    </xf>
    <xf numFmtId="0" fontId="18" fillId="61" borderId="24" xfId="0" applyFont="1" applyFill="1" applyBorder="1" applyAlignment="1">
      <alignment horizontal="center" vertical="center" wrapText="1"/>
    </xf>
    <xf numFmtId="0" fontId="18" fillId="61" borderId="2" xfId="0" applyFont="1" applyFill="1" applyBorder="1" applyAlignment="1">
      <alignment horizontal="center" vertical="center" wrapText="1"/>
    </xf>
    <xf numFmtId="0" fontId="77" fillId="61" borderId="32" xfId="0" applyFont="1" applyFill="1" applyBorder="1" applyAlignment="1">
      <alignment horizontal="center" vertical="center" wrapText="1"/>
    </xf>
    <xf numFmtId="0" fontId="77" fillId="61" borderId="2" xfId="0" applyFont="1" applyFill="1" applyBorder="1" applyAlignment="1">
      <alignment horizontal="center" vertical="center" wrapText="1"/>
    </xf>
    <xf numFmtId="0" fontId="77" fillId="61" borderId="30" xfId="0" applyFont="1" applyFill="1" applyBorder="1" applyAlignment="1">
      <alignment horizontal="center" vertical="center" wrapText="1"/>
    </xf>
    <xf numFmtId="0" fontId="14" fillId="0" borderId="29"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64" fillId="69" borderId="53" xfId="0" applyFont="1" applyFill="1" applyBorder="1" applyAlignment="1">
      <alignment horizontal="center" vertical="center" wrapText="1"/>
    </xf>
    <xf numFmtId="0" fontId="64" fillId="69" borderId="54" xfId="0" applyFont="1" applyFill="1" applyBorder="1" applyAlignment="1">
      <alignment horizontal="center" vertical="center" wrapText="1"/>
    </xf>
    <xf numFmtId="0" fontId="64" fillId="69" borderId="52" xfId="0" applyFont="1" applyFill="1" applyBorder="1" applyAlignment="1">
      <alignment horizontal="center" vertical="center" wrapText="1"/>
    </xf>
    <xf numFmtId="0" fontId="63" fillId="60" borderId="0" xfId="0" applyFont="1" applyFill="1" applyAlignment="1">
      <alignment horizontal="left" vertical="center" wrapText="1"/>
    </xf>
    <xf numFmtId="0" fontId="69" fillId="0" borderId="0" xfId="0" applyFont="1" applyAlignment="1">
      <alignment horizontal="center" vertical="center"/>
    </xf>
    <xf numFmtId="0" fontId="18" fillId="61" borderId="53" xfId="0" applyFont="1" applyFill="1" applyBorder="1" applyAlignment="1">
      <alignment horizontal="left" vertical="center"/>
    </xf>
    <xf numFmtId="0" fontId="18" fillId="61" borderId="54" xfId="0" applyFont="1" applyFill="1" applyBorder="1" applyAlignment="1">
      <alignment horizontal="left" vertical="center"/>
    </xf>
  </cellXfs>
  <cellStyles count="2238">
    <cellStyle name="=C:\WINNT\SYSTEM32\COMMAND.COM" xfId="18" xr:uid="{00000000-0005-0000-0000-000000000000}"/>
    <cellStyle name="20% - Accent1" xfId="216" builtinId="30" customBuiltin="1"/>
    <cellStyle name="20% - Accent1 2" xfId="19" xr:uid="{00000000-0005-0000-0000-000002000000}"/>
    <cellStyle name="20% - Accent1 3" xfId="246" xr:uid="{00000000-0005-0000-0000-000003000000}"/>
    <cellStyle name="20% - Accent1 3 2" xfId="370" xr:uid="{00000000-0005-0000-0000-000004000000}"/>
    <cellStyle name="20% - Accent1 3 2 2" xfId="1155" xr:uid="{00000000-0005-0000-0000-000005000000}"/>
    <cellStyle name="20% - Accent1 3 2 2 2" xfId="2201" xr:uid="{00000000-0005-0000-0000-000006000000}"/>
    <cellStyle name="20% - Accent1 3 2 3" xfId="889" xr:uid="{00000000-0005-0000-0000-000007000000}"/>
    <cellStyle name="20% - Accent1 3 2 3 2" xfId="1935" xr:uid="{00000000-0005-0000-0000-000008000000}"/>
    <cellStyle name="20% - Accent1 3 2 4" xfId="618" xr:uid="{00000000-0005-0000-0000-000009000000}"/>
    <cellStyle name="20% - Accent1 3 2 4 2" xfId="1669" xr:uid="{00000000-0005-0000-0000-00000A000000}"/>
    <cellStyle name="20% - Accent1 3 2 5" xfId="1421" xr:uid="{00000000-0005-0000-0000-00000B000000}"/>
    <cellStyle name="20% - Accent1 3 3" xfId="1031" xr:uid="{00000000-0005-0000-0000-00000C000000}"/>
    <cellStyle name="20% - Accent1 3 3 2" xfId="2077" xr:uid="{00000000-0005-0000-0000-00000D000000}"/>
    <cellStyle name="20% - Accent1 3 4" xfId="765" xr:uid="{00000000-0005-0000-0000-00000E000000}"/>
    <cellStyle name="20% - Accent1 3 4 2" xfId="1811" xr:uid="{00000000-0005-0000-0000-00000F000000}"/>
    <cellStyle name="20% - Accent1 3 5" xfId="494" xr:uid="{00000000-0005-0000-0000-000010000000}"/>
    <cellStyle name="20% - Accent1 3 5 2" xfId="1545" xr:uid="{00000000-0005-0000-0000-000011000000}"/>
    <cellStyle name="20% - Accent1 3 6" xfId="1297" xr:uid="{00000000-0005-0000-0000-000012000000}"/>
    <cellStyle name="20% - Accent1 4" xfId="352" xr:uid="{00000000-0005-0000-0000-000013000000}"/>
    <cellStyle name="20% - Accent1 4 2" xfId="1137" xr:uid="{00000000-0005-0000-0000-000014000000}"/>
    <cellStyle name="20% - Accent1 4 2 2" xfId="2183" xr:uid="{00000000-0005-0000-0000-000015000000}"/>
    <cellStyle name="20% - Accent1 4 3" xfId="871" xr:uid="{00000000-0005-0000-0000-000016000000}"/>
    <cellStyle name="20% - Accent1 4 3 2" xfId="1917" xr:uid="{00000000-0005-0000-0000-000017000000}"/>
    <cellStyle name="20% - Accent1 4 4" xfId="600" xr:uid="{00000000-0005-0000-0000-000018000000}"/>
    <cellStyle name="20% - Accent1 4 4 2" xfId="1651" xr:uid="{00000000-0005-0000-0000-000019000000}"/>
    <cellStyle name="20% - Accent1 4 5" xfId="1403" xr:uid="{00000000-0005-0000-0000-00001A000000}"/>
    <cellStyle name="20% - Accent1 5" xfId="632" xr:uid="{00000000-0005-0000-0000-00001B000000}"/>
    <cellStyle name="20% - Accent1 5 2" xfId="1169" xr:uid="{00000000-0005-0000-0000-00001C000000}"/>
    <cellStyle name="20% - Accent1 5 2 2" xfId="2215" xr:uid="{00000000-0005-0000-0000-00001D000000}"/>
    <cellStyle name="20% - Accent1 5 3" xfId="903" xr:uid="{00000000-0005-0000-0000-00001E000000}"/>
    <cellStyle name="20% - Accent1 5 3 2" xfId="1949" xr:uid="{00000000-0005-0000-0000-00001F000000}"/>
    <cellStyle name="20% - Accent1 5 4" xfId="1683" xr:uid="{00000000-0005-0000-0000-000020000000}"/>
    <cellStyle name="20% - Accent1 6" xfId="1013" xr:uid="{00000000-0005-0000-0000-000021000000}"/>
    <cellStyle name="20% - Accent1 6 2" xfId="2059" xr:uid="{00000000-0005-0000-0000-000022000000}"/>
    <cellStyle name="20% - Accent1 7" xfId="747" xr:uid="{00000000-0005-0000-0000-000023000000}"/>
    <cellStyle name="20% - Accent1 7 2" xfId="1793" xr:uid="{00000000-0005-0000-0000-000024000000}"/>
    <cellStyle name="20% - Accent1 8" xfId="476" xr:uid="{00000000-0005-0000-0000-000025000000}"/>
    <cellStyle name="20% - Accent1 8 2" xfId="1527" xr:uid="{00000000-0005-0000-0000-000026000000}"/>
    <cellStyle name="20% - Accent1 9" xfId="1279" xr:uid="{00000000-0005-0000-0000-000027000000}"/>
    <cellStyle name="20% - Accent2" xfId="220" builtinId="34" customBuiltin="1"/>
    <cellStyle name="20% - Accent2 2" xfId="20" xr:uid="{00000000-0005-0000-0000-000029000000}"/>
    <cellStyle name="20% - Accent2 3" xfId="248" xr:uid="{00000000-0005-0000-0000-00002A000000}"/>
    <cellStyle name="20% - Accent2 3 2" xfId="372" xr:uid="{00000000-0005-0000-0000-00002B000000}"/>
    <cellStyle name="20% - Accent2 3 2 2" xfId="1157" xr:uid="{00000000-0005-0000-0000-00002C000000}"/>
    <cellStyle name="20% - Accent2 3 2 2 2" xfId="2203" xr:uid="{00000000-0005-0000-0000-00002D000000}"/>
    <cellStyle name="20% - Accent2 3 2 3" xfId="891" xr:uid="{00000000-0005-0000-0000-00002E000000}"/>
    <cellStyle name="20% - Accent2 3 2 3 2" xfId="1937" xr:uid="{00000000-0005-0000-0000-00002F000000}"/>
    <cellStyle name="20% - Accent2 3 2 4" xfId="620" xr:uid="{00000000-0005-0000-0000-000030000000}"/>
    <cellStyle name="20% - Accent2 3 2 4 2" xfId="1671" xr:uid="{00000000-0005-0000-0000-000031000000}"/>
    <cellStyle name="20% - Accent2 3 2 5" xfId="1423" xr:uid="{00000000-0005-0000-0000-000032000000}"/>
    <cellStyle name="20% - Accent2 3 3" xfId="1033" xr:uid="{00000000-0005-0000-0000-000033000000}"/>
    <cellStyle name="20% - Accent2 3 3 2" xfId="2079" xr:uid="{00000000-0005-0000-0000-000034000000}"/>
    <cellStyle name="20% - Accent2 3 4" xfId="767" xr:uid="{00000000-0005-0000-0000-000035000000}"/>
    <cellStyle name="20% - Accent2 3 4 2" xfId="1813" xr:uid="{00000000-0005-0000-0000-000036000000}"/>
    <cellStyle name="20% - Accent2 3 5" xfId="496" xr:uid="{00000000-0005-0000-0000-000037000000}"/>
    <cellStyle name="20% - Accent2 3 5 2" xfId="1547" xr:uid="{00000000-0005-0000-0000-000038000000}"/>
    <cellStyle name="20% - Accent2 3 6" xfId="1299" xr:uid="{00000000-0005-0000-0000-000039000000}"/>
    <cellStyle name="20% - Accent2 4" xfId="354" xr:uid="{00000000-0005-0000-0000-00003A000000}"/>
    <cellStyle name="20% - Accent2 4 2" xfId="1139" xr:uid="{00000000-0005-0000-0000-00003B000000}"/>
    <cellStyle name="20% - Accent2 4 2 2" xfId="2185" xr:uid="{00000000-0005-0000-0000-00003C000000}"/>
    <cellStyle name="20% - Accent2 4 3" xfId="873" xr:uid="{00000000-0005-0000-0000-00003D000000}"/>
    <cellStyle name="20% - Accent2 4 3 2" xfId="1919" xr:uid="{00000000-0005-0000-0000-00003E000000}"/>
    <cellStyle name="20% - Accent2 4 4" xfId="602" xr:uid="{00000000-0005-0000-0000-00003F000000}"/>
    <cellStyle name="20% - Accent2 4 4 2" xfId="1653" xr:uid="{00000000-0005-0000-0000-000040000000}"/>
    <cellStyle name="20% - Accent2 4 5" xfId="1405" xr:uid="{00000000-0005-0000-0000-000041000000}"/>
    <cellStyle name="20% - Accent2 5" xfId="634" xr:uid="{00000000-0005-0000-0000-000042000000}"/>
    <cellStyle name="20% - Accent2 5 2" xfId="1171" xr:uid="{00000000-0005-0000-0000-000043000000}"/>
    <cellStyle name="20% - Accent2 5 2 2" xfId="2217" xr:uid="{00000000-0005-0000-0000-000044000000}"/>
    <cellStyle name="20% - Accent2 5 3" xfId="905" xr:uid="{00000000-0005-0000-0000-000045000000}"/>
    <cellStyle name="20% - Accent2 5 3 2" xfId="1951" xr:uid="{00000000-0005-0000-0000-000046000000}"/>
    <cellStyle name="20% - Accent2 5 4" xfId="1685" xr:uid="{00000000-0005-0000-0000-000047000000}"/>
    <cellStyle name="20% - Accent2 6" xfId="1015" xr:uid="{00000000-0005-0000-0000-000048000000}"/>
    <cellStyle name="20% - Accent2 6 2" xfId="2061" xr:uid="{00000000-0005-0000-0000-000049000000}"/>
    <cellStyle name="20% - Accent2 7" xfId="749" xr:uid="{00000000-0005-0000-0000-00004A000000}"/>
    <cellStyle name="20% - Accent2 7 2" xfId="1795" xr:uid="{00000000-0005-0000-0000-00004B000000}"/>
    <cellStyle name="20% - Accent2 8" xfId="478" xr:uid="{00000000-0005-0000-0000-00004C000000}"/>
    <cellStyle name="20% - Accent2 8 2" xfId="1529" xr:uid="{00000000-0005-0000-0000-00004D000000}"/>
    <cellStyle name="20% - Accent2 9" xfId="1281" xr:uid="{00000000-0005-0000-0000-00004E000000}"/>
    <cellStyle name="20% - Accent3" xfId="224" builtinId="38" customBuiltin="1"/>
    <cellStyle name="20% - Accent3 2" xfId="21" xr:uid="{00000000-0005-0000-0000-000050000000}"/>
    <cellStyle name="20% - Accent3 3" xfId="250" xr:uid="{00000000-0005-0000-0000-000051000000}"/>
    <cellStyle name="20% - Accent3 3 2" xfId="374" xr:uid="{00000000-0005-0000-0000-000052000000}"/>
    <cellStyle name="20% - Accent3 3 2 2" xfId="1159" xr:uid="{00000000-0005-0000-0000-000053000000}"/>
    <cellStyle name="20% - Accent3 3 2 2 2" xfId="2205" xr:uid="{00000000-0005-0000-0000-000054000000}"/>
    <cellStyle name="20% - Accent3 3 2 3" xfId="893" xr:uid="{00000000-0005-0000-0000-000055000000}"/>
    <cellStyle name="20% - Accent3 3 2 3 2" xfId="1939" xr:uid="{00000000-0005-0000-0000-000056000000}"/>
    <cellStyle name="20% - Accent3 3 2 4" xfId="622" xr:uid="{00000000-0005-0000-0000-000057000000}"/>
    <cellStyle name="20% - Accent3 3 2 4 2" xfId="1673" xr:uid="{00000000-0005-0000-0000-000058000000}"/>
    <cellStyle name="20% - Accent3 3 2 5" xfId="1425" xr:uid="{00000000-0005-0000-0000-000059000000}"/>
    <cellStyle name="20% - Accent3 3 3" xfId="1035" xr:uid="{00000000-0005-0000-0000-00005A000000}"/>
    <cellStyle name="20% - Accent3 3 3 2" xfId="2081" xr:uid="{00000000-0005-0000-0000-00005B000000}"/>
    <cellStyle name="20% - Accent3 3 4" xfId="769" xr:uid="{00000000-0005-0000-0000-00005C000000}"/>
    <cellStyle name="20% - Accent3 3 4 2" xfId="1815" xr:uid="{00000000-0005-0000-0000-00005D000000}"/>
    <cellStyle name="20% - Accent3 3 5" xfId="498" xr:uid="{00000000-0005-0000-0000-00005E000000}"/>
    <cellStyle name="20% - Accent3 3 5 2" xfId="1549" xr:uid="{00000000-0005-0000-0000-00005F000000}"/>
    <cellStyle name="20% - Accent3 3 6" xfId="1301" xr:uid="{00000000-0005-0000-0000-000060000000}"/>
    <cellStyle name="20% - Accent3 4" xfId="356" xr:uid="{00000000-0005-0000-0000-000061000000}"/>
    <cellStyle name="20% - Accent3 4 2" xfId="1141" xr:uid="{00000000-0005-0000-0000-000062000000}"/>
    <cellStyle name="20% - Accent3 4 2 2" xfId="2187" xr:uid="{00000000-0005-0000-0000-000063000000}"/>
    <cellStyle name="20% - Accent3 4 3" xfId="875" xr:uid="{00000000-0005-0000-0000-000064000000}"/>
    <cellStyle name="20% - Accent3 4 3 2" xfId="1921" xr:uid="{00000000-0005-0000-0000-000065000000}"/>
    <cellStyle name="20% - Accent3 4 4" xfId="604" xr:uid="{00000000-0005-0000-0000-000066000000}"/>
    <cellStyle name="20% - Accent3 4 4 2" xfId="1655" xr:uid="{00000000-0005-0000-0000-000067000000}"/>
    <cellStyle name="20% - Accent3 4 5" xfId="1407" xr:uid="{00000000-0005-0000-0000-000068000000}"/>
    <cellStyle name="20% - Accent3 5" xfId="636" xr:uid="{00000000-0005-0000-0000-000069000000}"/>
    <cellStyle name="20% - Accent3 5 2" xfId="1173" xr:uid="{00000000-0005-0000-0000-00006A000000}"/>
    <cellStyle name="20% - Accent3 5 2 2" xfId="2219" xr:uid="{00000000-0005-0000-0000-00006B000000}"/>
    <cellStyle name="20% - Accent3 5 3" xfId="907" xr:uid="{00000000-0005-0000-0000-00006C000000}"/>
    <cellStyle name="20% - Accent3 5 3 2" xfId="1953" xr:uid="{00000000-0005-0000-0000-00006D000000}"/>
    <cellStyle name="20% - Accent3 5 4" xfId="1687" xr:uid="{00000000-0005-0000-0000-00006E000000}"/>
    <cellStyle name="20% - Accent3 6" xfId="1017" xr:uid="{00000000-0005-0000-0000-00006F000000}"/>
    <cellStyle name="20% - Accent3 6 2" xfId="2063" xr:uid="{00000000-0005-0000-0000-000070000000}"/>
    <cellStyle name="20% - Accent3 7" xfId="751" xr:uid="{00000000-0005-0000-0000-000071000000}"/>
    <cellStyle name="20% - Accent3 7 2" xfId="1797" xr:uid="{00000000-0005-0000-0000-000072000000}"/>
    <cellStyle name="20% - Accent3 8" xfId="480" xr:uid="{00000000-0005-0000-0000-000073000000}"/>
    <cellStyle name="20% - Accent3 8 2" xfId="1531" xr:uid="{00000000-0005-0000-0000-000074000000}"/>
    <cellStyle name="20% - Accent3 9" xfId="1283" xr:uid="{00000000-0005-0000-0000-000075000000}"/>
    <cellStyle name="20% - Accent4" xfId="228" builtinId="42" customBuiltin="1"/>
    <cellStyle name="20% - Accent4 2" xfId="22" xr:uid="{00000000-0005-0000-0000-000077000000}"/>
    <cellStyle name="20% - Accent4 3" xfId="252" xr:uid="{00000000-0005-0000-0000-000078000000}"/>
    <cellStyle name="20% - Accent4 3 2" xfId="376" xr:uid="{00000000-0005-0000-0000-000079000000}"/>
    <cellStyle name="20% - Accent4 3 2 2" xfId="1161" xr:uid="{00000000-0005-0000-0000-00007A000000}"/>
    <cellStyle name="20% - Accent4 3 2 2 2" xfId="2207" xr:uid="{00000000-0005-0000-0000-00007B000000}"/>
    <cellStyle name="20% - Accent4 3 2 3" xfId="895" xr:uid="{00000000-0005-0000-0000-00007C000000}"/>
    <cellStyle name="20% - Accent4 3 2 3 2" xfId="1941" xr:uid="{00000000-0005-0000-0000-00007D000000}"/>
    <cellStyle name="20% - Accent4 3 2 4" xfId="624" xr:uid="{00000000-0005-0000-0000-00007E000000}"/>
    <cellStyle name="20% - Accent4 3 2 4 2" xfId="1675" xr:uid="{00000000-0005-0000-0000-00007F000000}"/>
    <cellStyle name="20% - Accent4 3 2 5" xfId="1427" xr:uid="{00000000-0005-0000-0000-000080000000}"/>
    <cellStyle name="20% - Accent4 3 3" xfId="1037" xr:uid="{00000000-0005-0000-0000-000081000000}"/>
    <cellStyle name="20% - Accent4 3 3 2" xfId="2083" xr:uid="{00000000-0005-0000-0000-000082000000}"/>
    <cellStyle name="20% - Accent4 3 4" xfId="771" xr:uid="{00000000-0005-0000-0000-000083000000}"/>
    <cellStyle name="20% - Accent4 3 4 2" xfId="1817" xr:uid="{00000000-0005-0000-0000-000084000000}"/>
    <cellStyle name="20% - Accent4 3 5" xfId="500" xr:uid="{00000000-0005-0000-0000-000085000000}"/>
    <cellStyle name="20% - Accent4 3 5 2" xfId="1551" xr:uid="{00000000-0005-0000-0000-000086000000}"/>
    <cellStyle name="20% - Accent4 3 6" xfId="1303" xr:uid="{00000000-0005-0000-0000-000087000000}"/>
    <cellStyle name="20% - Accent4 4" xfId="358" xr:uid="{00000000-0005-0000-0000-000088000000}"/>
    <cellStyle name="20% - Accent4 4 2" xfId="1143" xr:uid="{00000000-0005-0000-0000-000089000000}"/>
    <cellStyle name="20% - Accent4 4 2 2" xfId="2189" xr:uid="{00000000-0005-0000-0000-00008A000000}"/>
    <cellStyle name="20% - Accent4 4 3" xfId="877" xr:uid="{00000000-0005-0000-0000-00008B000000}"/>
    <cellStyle name="20% - Accent4 4 3 2" xfId="1923" xr:uid="{00000000-0005-0000-0000-00008C000000}"/>
    <cellStyle name="20% - Accent4 4 4" xfId="606" xr:uid="{00000000-0005-0000-0000-00008D000000}"/>
    <cellStyle name="20% - Accent4 4 4 2" xfId="1657" xr:uid="{00000000-0005-0000-0000-00008E000000}"/>
    <cellStyle name="20% - Accent4 4 5" xfId="1409" xr:uid="{00000000-0005-0000-0000-00008F000000}"/>
    <cellStyle name="20% - Accent4 5" xfId="638" xr:uid="{00000000-0005-0000-0000-000090000000}"/>
    <cellStyle name="20% - Accent4 5 2" xfId="1175" xr:uid="{00000000-0005-0000-0000-000091000000}"/>
    <cellStyle name="20% - Accent4 5 2 2" xfId="2221" xr:uid="{00000000-0005-0000-0000-000092000000}"/>
    <cellStyle name="20% - Accent4 5 3" xfId="909" xr:uid="{00000000-0005-0000-0000-000093000000}"/>
    <cellStyle name="20% - Accent4 5 3 2" xfId="1955" xr:uid="{00000000-0005-0000-0000-000094000000}"/>
    <cellStyle name="20% - Accent4 5 4" xfId="1689" xr:uid="{00000000-0005-0000-0000-000095000000}"/>
    <cellStyle name="20% - Accent4 6" xfId="1019" xr:uid="{00000000-0005-0000-0000-000096000000}"/>
    <cellStyle name="20% - Accent4 6 2" xfId="2065" xr:uid="{00000000-0005-0000-0000-000097000000}"/>
    <cellStyle name="20% - Accent4 7" xfId="753" xr:uid="{00000000-0005-0000-0000-000098000000}"/>
    <cellStyle name="20% - Accent4 7 2" xfId="1799" xr:uid="{00000000-0005-0000-0000-000099000000}"/>
    <cellStyle name="20% - Accent4 8" xfId="482" xr:uid="{00000000-0005-0000-0000-00009A000000}"/>
    <cellStyle name="20% - Accent4 8 2" xfId="1533" xr:uid="{00000000-0005-0000-0000-00009B000000}"/>
    <cellStyle name="20% - Accent4 9" xfId="1285" xr:uid="{00000000-0005-0000-0000-00009C000000}"/>
    <cellStyle name="20% - Accent5" xfId="232" builtinId="46" customBuiltin="1"/>
    <cellStyle name="20% - Accent5 2" xfId="23" xr:uid="{00000000-0005-0000-0000-00009E000000}"/>
    <cellStyle name="20% - Accent5 3" xfId="254" xr:uid="{00000000-0005-0000-0000-00009F000000}"/>
    <cellStyle name="20% - Accent5 3 2" xfId="378" xr:uid="{00000000-0005-0000-0000-0000A0000000}"/>
    <cellStyle name="20% - Accent5 3 2 2" xfId="1163" xr:uid="{00000000-0005-0000-0000-0000A1000000}"/>
    <cellStyle name="20% - Accent5 3 2 2 2" xfId="2209" xr:uid="{00000000-0005-0000-0000-0000A2000000}"/>
    <cellStyle name="20% - Accent5 3 2 3" xfId="897" xr:uid="{00000000-0005-0000-0000-0000A3000000}"/>
    <cellStyle name="20% - Accent5 3 2 3 2" xfId="1943" xr:uid="{00000000-0005-0000-0000-0000A4000000}"/>
    <cellStyle name="20% - Accent5 3 2 4" xfId="626" xr:uid="{00000000-0005-0000-0000-0000A5000000}"/>
    <cellStyle name="20% - Accent5 3 2 4 2" xfId="1677" xr:uid="{00000000-0005-0000-0000-0000A6000000}"/>
    <cellStyle name="20% - Accent5 3 2 5" xfId="1429" xr:uid="{00000000-0005-0000-0000-0000A7000000}"/>
    <cellStyle name="20% - Accent5 3 3" xfId="1039" xr:uid="{00000000-0005-0000-0000-0000A8000000}"/>
    <cellStyle name="20% - Accent5 3 3 2" xfId="2085" xr:uid="{00000000-0005-0000-0000-0000A9000000}"/>
    <cellStyle name="20% - Accent5 3 4" xfId="773" xr:uid="{00000000-0005-0000-0000-0000AA000000}"/>
    <cellStyle name="20% - Accent5 3 4 2" xfId="1819" xr:uid="{00000000-0005-0000-0000-0000AB000000}"/>
    <cellStyle name="20% - Accent5 3 5" xfId="502" xr:uid="{00000000-0005-0000-0000-0000AC000000}"/>
    <cellStyle name="20% - Accent5 3 5 2" xfId="1553" xr:uid="{00000000-0005-0000-0000-0000AD000000}"/>
    <cellStyle name="20% - Accent5 3 6" xfId="1305" xr:uid="{00000000-0005-0000-0000-0000AE000000}"/>
    <cellStyle name="20% - Accent5 4" xfId="360" xr:uid="{00000000-0005-0000-0000-0000AF000000}"/>
    <cellStyle name="20% - Accent5 4 2" xfId="1145" xr:uid="{00000000-0005-0000-0000-0000B0000000}"/>
    <cellStyle name="20% - Accent5 4 2 2" xfId="2191" xr:uid="{00000000-0005-0000-0000-0000B1000000}"/>
    <cellStyle name="20% - Accent5 4 3" xfId="879" xr:uid="{00000000-0005-0000-0000-0000B2000000}"/>
    <cellStyle name="20% - Accent5 4 3 2" xfId="1925" xr:uid="{00000000-0005-0000-0000-0000B3000000}"/>
    <cellStyle name="20% - Accent5 4 4" xfId="608" xr:uid="{00000000-0005-0000-0000-0000B4000000}"/>
    <cellStyle name="20% - Accent5 4 4 2" xfId="1659" xr:uid="{00000000-0005-0000-0000-0000B5000000}"/>
    <cellStyle name="20% - Accent5 4 5" xfId="1411" xr:uid="{00000000-0005-0000-0000-0000B6000000}"/>
    <cellStyle name="20% - Accent5 5" xfId="640" xr:uid="{00000000-0005-0000-0000-0000B7000000}"/>
    <cellStyle name="20% - Accent5 5 2" xfId="1177" xr:uid="{00000000-0005-0000-0000-0000B8000000}"/>
    <cellStyle name="20% - Accent5 5 2 2" xfId="2223" xr:uid="{00000000-0005-0000-0000-0000B9000000}"/>
    <cellStyle name="20% - Accent5 5 3" xfId="911" xr:uid="{00000000-0005-0000-0000-0000BA000000}"/>
    <cellStyle name="20% - Accent5 5 3 2" xfId="1957" xr:uid="{00000000-0005-0000-0000-0000BB000000}"/>
    <cellStyle name="20% - Accent5 5 4" xfId="1691" xr:uid="{00000000-0005-0000-0000-0000BC000000}"/>
    <cellStyle name="20% - Accent5 6" xfId="1021" xr:uid="{00000000-0005-0000-0000-0000BD000000}"/>
    <cellStyle name="20% - Accent5 6 2" xfId="2067" xr:uid="{00000000-0005-0000-0000-0000BE000000}"/>
    <cellStyle name="20% - Accent5 7" xfId="755" xr:uid="{00000000-0005-0000-0000-0000BF000000}"/>
    <cellStyle name="20% - Accent5 7 2" xfId="1801" xr:uid="{00000000-0005-0000-0000-0000C0000000}"/>
    <cellStyle name="20% - Accent5 8" xfId="484" xr:uid="{00000000-0005-0000-0000-0000C1000000}"/>
    <cellStyle name="20% - Accent5 8 2" xfId="1535" xr:uid="{00000000-0005-0000-0000-0000C2000000}"/>
    <cellStyle name="20% - Accent5 9" xfId="1287" xr:uid="{00000000-0005-0000-0000-0000C3000000}"/>
    <cellStyle name="20% - Accent6" xfId="236" builtinId="50" customBuiltin="1"/>
    <cellStyle name="20% - Accent6 2" xfId="24" xr:uid="{00000000-0005-0000-0000-0000C5000000}"/>
    <cellStyle name="20% - Accent6 3" xfId="256" xr:uid="{00000000-0005-0000-0000-0000C6000000}"/>
    <cellStyle name="20% - Accent6 3 2" xfId="380" xr:uid="{00000000-0005-0000-0000-0000C7000000}"/>
    <cellStyle name="20% - Accent6 3 2 2" xfId="1165" xr:uid="{00000000-0005-0000-0000-0000C8000000}"/>
    <cellStyle name="20% - Accent6 3 2 2 2" xfId="2211" xr:uid="{00000000-0005-0000-0000-0000C9000000}"/>
    <cellStyle name="20% - Accent6 3 2 3" xfId="899" xr:uid="{00000000-0005-0000-0000-0000CA000000}"/>
    <cellStyle name="20% - Accent6 3 2 3 2" xfId="1945" xr:uid="{00000000-0005-0000-0000-0000CB000000}"/>
    <cellStyle name="20% - Accent6 3 2 4" xfId="628" xr:uid="{00000000-0005-0000-0000-0000CC000000}"/>
    <cellStyle name="20% - Accent6 3 2 4 2" xfId="1679" xr:uid="{00000000-0005-0000-0000-0000CD000000}"/>
    <cellStyle name="20% - Accent6 3 2 5" xfId="1431" xr:uid="{00000000-0005-0000-0000-0000CE000000}"/>
    <cellStyle name="20% - Accent6 3 3" xfId="1041" xr:uid="{00000000-0005-0000-0000-0000CF000000}"/>
    <cellStyle name="20% - Accent6 3 3 2" xfId="2087" xr:uid="{00000000-0005-0000-0000-0000D0000000}"/>
    <cellStyle name="20% - Accent6 3 4" xfId="775" xr:uid="{00000000-0005-0000-0000-0000D1000000}"/>
    <cellStyle name="20% - Accent6 3 4 2" xfId="1821" xr:uid="{00000000-0005-0000-0000-0000D2000000}"/>
    <cellStyle name="20% - Accent6 3 5" xfId="504" xr:uid="{00000000-0005-0000-0000-0000D3000000}"/>
    <cellStyle name="20% - Accent6 3 5 2" xfId="1555" xr:uid="{00000000-0005-0000-0000-0000D4000000}"/>
    <cellStyle name="20% - Accent6 3 6" xfId="1307" xr:uid="{00000000-0005-0000-0000-0000D5000000}"/>
    <cellStyle name="20% - Accent6 4" xfId="362" xr:uid="{00000000-0005-0000-0000-0000D6000000}"/>
    <cellStyle name="20% - Accent6 4 2" xfId="1147" xr:uid="{00000000-0005-0000-0000-0000D7000000}"/>
    <cellStyle name="20% - Accent6 4 2 2" xfId="2193" xr:uid="{00000000-0005-0000-0000-0000D8000000}"/>
    <cellStyle name="20% - Accent6 4 3" xfId="881" xr:uid="{00000000-0005-0000-0000-0000D9000000}"/>
    <cellStyle name="20% - Accent6 4 3 2" xfId="1927" xr:uid="{00000000-0005-0000-0000-0000DA000000}"/>
    <cellStyle name="20% - Accent6 4 4" xfId="610" xr:uid="{00000000-0005-0000-0000-0000DB000000}"/>
    <cellStyle name="20% - Accent6 4 4 2" xfId="1661" xr:uid="{00000000-0005-0000-0000-0000DC000000}"/>
    <cellStyle name="20% - Accent6 4 5" xfId="1413" xr:uid="{00000000-0005-0000-0000-0000DD000000}"/>
    <cellStyle name="20% - Accent6 5" xfId="642" xr:uid="{00000000-0005-0000-0000-0000DE000000}"/>
    <cellStyle name="20% - Accent6 5 2" xfId="1179" xr:uid="{00000000-0005-0000-0000-0000DF000000}"/>
    <cellStyle name="20% - Accent6 5 2 2" xfId="2225" xr:uid="{00000000-0005-0000-0000-0000E0000000}"/>
    <cellStyle name="20% - Accent6 5 3" xfId="913" xr:uid="{00000000-0005-0000-0000-0000E1000000}"/>
    <cellStyle name="20% - Accent6 5 3 2" xfId="1959" xr:uid="{00000000-0005-0000-0000-0000E2000000}"/>
    <cellStyle name="20% - Accent6 5 4" xfId="1693" xr:uid="{00000000-0005-0000-0000-0000E3000000}"/>
    <cellStyle name="20% - Accent6 6" xfId="1023" xr:uid="{00000000-0005-0000-0000-0000E4000000}"/>
    <cellStyle name="20% - Accent6 6 2" xfId="2069" xr:uid="{00000000-0005-0000-0000-0000E5000000}"/>
    <cellStyle name="20% - Accent6 7" xfId="757" xr:uid="{00000000-0005-0000-0000-0000E6000000}"/>
    <cellStyle name="20% - Accent6 7 2" xfId="1803" xr:uid="{00000000-0005-0000-0000-0000E7000000}"/>
    <cellStyle name="20% - Accent6 8" xfId="486" xr:uid="{00000000-0005-0000-0000-0000E8000000}"/>
    <cellStyle name="20% - Accent6 8 2" xfId="1537" xr:uid="{00000000-0005-0000-0000-0000E9000000}"/>
    <cellStyle name="20% - Accent6 9" xfId="1289" xr:uid="{00000000-0005-0000-0000-0000EA000000}"/>
    <cellStyle name="40% - Accent1" xfId="217" builtinId="31" customBuiltin="1"/>
    <cellStyle name="40% - Accent1 2" xfId="25" xr:uid="{00000000-0005-0000-0000-0000EC000000}"/>
    <cellStyle name="40% - Accent1 3" xfId="247" xr:uid="{00000000-0005-0000-0000-0000ED000000}"/>
    <cellStyle name="40% - Accent1 3 2" xfId="371" xr:uid="{00000000-0005-0000-0000-0000EE000000}"/>
    <cellStyle name="40% - Accent1 3 2 2" xfId="1156" xr:uid="{00000000-0005-0000-0000-0000EF000000}"/>
    <cellStyle name="40% - Accent1 3 2 2 2" xfId="2202" xr:uid="{00000000-0005-0000-0000-0000F0000000}"/>
    <cellStyle name="40% - Accent1 3 2 3" xfId="890" xr:uid="{00000000-0005-0000-0000-0000F1000000}"/>
    <cellStyle name="40% - Accent1 3 2 3 2" xfId="1936" xr:uid="{00000000-0005-0000-0000-0000F2000000}"/>
    <cellStyle name="40% - Accent1 3 2 4" xfId="619" xr:uid="{00000000-0005-0000-0000-0000F3000000}"/>
    <cellStyle name="40% - Accent1 3 2 4 2" xfId="1670" xr:uid="{00000000-0005-0000-0000-0000F4000000}"/>
    <cellStyle name="40% - Accent1 3 2 5" xfId="1422" xr:uid="{00000000-0005-0000-0000-0000F5000000}"/>
    <cellStyle name="40% - Accent1 3 3" xfId="1032" xr:uid="{00000000-0005-0000-0000-0000F6000000}"/>
    <cellStyle name="40% - Accent1 3 3 2" xfId="2078" xr:uid="{00000000-0005-0000-0000-0000F7000000}"/>
    <cellStyle name="40% - Accent1 3 4" xfId="766" xr:uid="{00000000-0005-0000-0000-0000F8000000}"/>
    <cellStyle name="40% - Accent1 3 4 2" xfId="1812" xr:uid="{00000000-0005-0000-0000-0000F9000000}"/>
    <cellStyle name="40% - Accent1 3 5" xfId="495" xr:uid="{00000000-0005-0000-0000-0000FA000000}"/>
    <cellStyle name="40% - Accent1 3 5 2" xfId="1546" xr:uid="{00000000-0005-0000-0000-0000FB000000}"/>
    <cellStyle name="40% - Accent1 3 6" xfId="1298" xr:uid="{00000000-0005-0000-0000-0000FC000000}"/>
    <cellStyle name="40% - Accent1 4" xfId="353" xr:uid="{00000000-0005-0000-0000-0000FD000000}"/>
    <cellStyle name="40% - Accent1 4 2" xfId="1138" xr:uid="{00000000-0005-0000-0000-0000FE000000}"/>
    <cellStyle name="40% - Accent1 4 2 2" xfId="2184" xr:uid="{00000000-0005-0000-0000-0000FF000000}"/>
    <cellStyle name="40% - Accent1 4 3" xfId="872" xr:uid="{00000000-0005-0000-0000-000000010000}"/>
    <cellStyle name="40% - Accent1 4 3 2" xfId="1918" xr:uid="{00000000-0005-0000-0000-000001010000}"/>
    <cellStyle name="40% - Accent1 4 4" xfId="601" xr:uid="{00000000-0005-0000-0000-000002010000}"/>
    <cellStyle name="40% - Accent1 4 4 2" xfId="1652" xr:uid="{00000000-0005-0000-0000-000003010000}"/>
    <cellStyle name="40% - Accent1 4 5" xfId="1404" xr:uid="{00000000-0005-0000-0000-000004010000}"/>
    <cellStyle name="40% - Accent1 5" xfId="633" xr:uid="{00000000-0005-0000-0000-000005010000}"/>
    <cellStyle name="40% - Accent1 5 2" xfId="1170" xr:uid="{00000000-0005-0000-0000-000006010000}"/>
    <cellStyle name="40% - Accent1 5 2 2" xfId="2216" xr:uid="{00000000-0005-0000-0000-000007010000}"/>
    <cellStyle name="40% - Accent1 5 3" xfId="904" xr:uid="{00000000-0005-0000-0000-000008010000}"/>
    <cellStyle name="40% - Accent1 5 3 2" xfId="1950" xr:uid="{00000000-0005-0000-0000-000009010000}"/>
    <cellStyle name="40% - Accent1 5 4" xfId="1684" xr:uid="{00000000-0005-0000-0000-00000A010000}"/>
    <cellStyle name="40% - Accent1 6" xfId="1014" xr:uid="{00000000-0005-0000-0000-00000B010000}"/>
    <cellStyle name="40% - Accent1 6 2" xfId="2060" xr:uid="{00000000-0005-0000-0000-00000C010000}"/>
    <cellStyle name="40% - Accent1 7" xfId="748" xr:uid="{00000000-0005-0000-0000-00000D010000}"/>
    <cellStyle name="40% - Accent1 7 2" xfId="1794" xr:uid="{00000000-0005-0000-0000-00000E010000}"/>
    <cellStyle name="40% - Accent1 8" xfId="477" xr:uid="{00000000-0005-0000-0000-00000F010000}"/>
    <cellStyle name="40% - Accent1 8 2" xfId="1528" xr:uid="{00000000-0005-0000-0000-000010010000}"/>
    <cellStyle name="40% - Accent1 9" xfId="1280" xr:uid="{00000000-0005-0000-0000-000011010000}"/>
    <cellStyle name="40% - Accent2" xfId="221" builtinId="35" customBuiltin="1"/>
    <cellStyle name="40% - Accent2 2" xfId="26" xr:uid="{00000000-0005-0000-0000-000013010000}"/>
    <cellStyle name="40% - Accent2 3" xfId="249" xr:uid="{00000000-0005-0000-0000-000014010000}"/>
    <cellStyle name="40% - Accent2 3 2" xfId="373" xr:uid="{00000000-0005-0000-0000-000015010000}"/>
    <cellStyle name="40% - Accent2 3 2 2" xfId="1158" xr:uid="{00000000-0005-0000-0000-000016010000}"/>
    <cellStyle name="40% - Accent2 3 2 2 2" xfId="2204" xr:uid="{00000000-0005-0000-0000-000017010000}"/>
    <cellStyle name="40% - Accent2 3 2 3" xfId="892" xr:uid="{00000000-0005-0000-0000-000018010000}"/>
    <cellStyle name="40% - Accent2 3 2 3 2" xfId="1938" xr:uid="{00000000-0005-0000-0000-000019010000}"/>
    <cellStyle name="40% - Accent2 3 2 4" xfId="621" xr:uid="{00000000-0005-0000-0000-00001A010000}"/>
    <cellStyle name="40% - Accent2 3 2 4 2" xfId="1672" xr:uid="{00000000-0005-0000-0000-00001B010000}"/>
    <cellStyle name="40% - Accent2 3 2 5" xfId="1424" xr:uid="{00000000-0005-0000-0000-00001C010000}"/>
    <cellStyle name="40% - Accent2 3 3" xfId="1034" xr:uid="{00000000-0005-0000-0000-00001D010000}"/>
    <cellStyle name="40% - Accent2 3 3 2" xfId="2080" xr:uid="{00000000-0005-0000-0000-00001E010000}"/>
    <cellStyle name="40% - Accent2 3 4" xfId="768" xr:uid="{00000000-0005-0000-0000-00001F010000}"/>
    <cellStyle name="40% - Accent2 3 4 2" xfId="1814" xr:uid="{00000000-0005-0000-0000-000020010000}"/>
    <cellStyle name="40% - Accent2 3 5" xfId="497" xr:uid="{00000000-0005-0000-0000-000021010000}"/>
    <cellStyle name="40% - Accent2 3 5 2" xfId="1548" xr:uid="{00000000-0005-0000-0000-000022010000}"/>
    <cellStyle name="40% - Accent2 3 6" xfId="1300" xr:uid="{00000000-0005-0000-0000-000023010000}"/>
    <cellStyle name="40% - Accent2 4" xfId="355" xr:uid="{00000000-0005-0000-0000-000024010000}"/>
    <cellStyle name="40% - Accent2 4 2" xfId="1140" xr:uid="{00000000-0005-0000-0000-000025010000}"/>
    <cellStyle name="40% - Accent2 4 2 2" xfId="2186" xr:uid="{00000000-0005-0000-0000-000026010000}"/>
    <cellStyle name="40% - Accent2 4 3" xfId="874" xr:uid="{00000000-0005-0000-0000-000027010000}"/>
    <cellStyle name="40% - Accent2 4 3 2" xfId="1920" xr:uid="{00000000-0005-0000-0000-000028010000}"/>
    <cellStyle name="40% - Accent2 4 4" xfId="603" xr:uid="{00000000-0005-0000-0000-000029010000}"/>
    <cellStyle name="40% - Accent2 4 4 2" xfId="1654" xr:uid="{00000000-0005-0000-0000-00002A010000}"/>
    <cellStyle name="40% - Accent2 4 5" xfId="1406" xr:uid="{00000000-0005-0000-0000-00002B010000}"/>
    <cellStyle name="40% - Accent2 5" xfId="635" xr:uid="{00000000-0005-0000-0000-00002C010000}"/>
    <cellStyle name="40% - Accent2 5 2" xfId="1172" xr:uid="{00000000-0005-0000-0000-00002D010000}"/>
    <cellStyle name="40% - Accent2 5 2 2" xfId="2218" xr:uid="{00000000-0005-0000-0000-00002E010000}"/>
    <cellStyle name="40% - Accent2 5 3" xfId="906" xr:uid="{00000000-0005-0000-0000-00002F010000}"/>
    <cellStyle name="40% - Accent2 5 3 2" xfId="1952" xr:uid="{00000000-0005-0000-0000-000030010000}"/>
    <cellStyle name="40% - Accent2 5 4" xfId="1686" xr:uid="{00000000-0005-0000-0000-000031010000}"/>
    <cellStyle name="40% - Accent2 6" xfId="1016" xr:uid="{00000000-0005-0000-0000-000032010000}"/>
    <cellStyle name="40% - Accent2 6 2" xfId="2062" xr:uid="{00000000-0005-0000-0000-000033010000}"/>
    <cellStyle name="40% - Accent2 7" xfId="750" xr:uid="{00000000-0005-0000-0000-000034010000}"/>
    <cellStyle name="40% - Accent2 7 2" xfId="1796" xr:uid="{00000000-0005-0000-0000-000035010000}"/>
    <cellStyle name="40% - Accent2 8" xfId="479" xr:uid="{00000000-0005-0000-0000-000036010000}"/>
    <cellStyle name="40% - Accent2 8 2" xfId="1530" xr:uid="{00000000-0005-0000-0000-000037010000}"/>
    <cellStyle name="40% - Accent2 9" xfId="1282" xr:uid="{00000000-0005-0000-0000-000038010000}"/>
    <cellStyle name="40% - Accent3" xfId="225" builtinId="39" customBuiltin="1"/>
    <cellStyle name="40% - Accent3 2" xfId="27" xr:uid="{00000000-0005-0000-0000-00003A010000}"/>
    <cellStyle name="40% - Accent3 3" xfId="251" xr:uid="{00000000-0005-0000-0000-00003B010000}"/>
    <cellStyle name="40% - Accent3 3 2" xfId="375" xr:uid="{00000000-0005-0000-0000-00003C010000}"/>
    <cellStyle name="40% - Accent3 3 2 2" xfId="1160" xr:uid="{00000000-0005-0000-0000-00003D010000}"/>
    <cellStyle name="40% - Accent3 3 2 2 2" xfId="2206" xr:uid="{00000000-0005-0000-0000-00003E010000}"/>
    <cellStyle name="40% - Accent3 3 2 3" xfId="894" xr:uid="{00000000-0005-0000-0000-00003F010000}"/>
    <cellStyle name="40% - Accent3 3 2 3 2" xfId="1940" xr:uid="{00000000-0005-0000-0000-000040010000}"/>
    <cellStyle name="40% - Accent3 3 2 4" xfId="623" xr:uid="{00000000-0005-0000-0000-000041010000}"/>
    <cellStyle name="40% - Accent3 3 2 4 2" xfId="1674" xr:uid="{00000000-0005-0000-0000-000042010000}"/>
    <cellStyle name="40% - Accent3 3 2 5" xfId="1426" xr:uid="{00000000-0005-0000-0000-000043010000}"/>
    <cellStyle name="40% - Accent3 3 3" xfId="1036" xr:uid="{00000000-0005-0000-0000-000044010000}"/>
    <cellStyle name="40% - Accent3 3 3 2" xfId="2082" xr:uid="{00000000-0005-0000-0000-000045010000}"/>
    <cellStyle name="40% - Accent3 3 4" xfId="770" xr:uid="{00000000-0005-0000-0000-000046010000}"/>
    <cellStyle name="40% - Accent3 3 4 2" xfId="1816" xr:uid="{00000000-0005-0000-0000-000047010000}"/>
    <cellStyle name="40% - Accent3 3 5" xfId="499" xr:uid="{00000000-0005-0000-0000-000048010000}"/>
    <cellStyle name="40% - Accent3 3 5 2" xfId="1550" xr:uid="{00000000-0005-0000-0000-000049010000}"/>
    <cellStyle name="40% - Accent3 3 6" xfId="1302" xr:uid="{00000000-0005-0000-0000-00004A010000}"/>
    <cellStyle name="40% - Accent3 4" xfId="357" xr:uid="{00000000-0005-0000-0000-00004B010000}"/>
    <cellStyle name="40% - Accent3 4 2" xfId="1142" xr:uid="{00000000-0005-0000-0000-00004C010000}"/>
    <cellStyle name="40% - Accent3 4 2 2" xfId="2188" xr:uid="{00000000-0005-0000-0000-00004D010000}"/>
    <cellStyle name="40% - Accent3 4 3" xfId="876" xr:uid="{00000000-0005-0000-0000-00004E010000}"/>
    <cellStyle name="40% - Accent3 4 3 2" xfId="1922" xr:uid="{00000000-0005-0000-0000-00004F010000}"/>
    <cellStyle name="40% - Accent3 4 4" xfId="605" xr:uid="{00000000-0005-0000-0000-000050010000}"/>
    <cellStyle name="40% - Accent3 4 4 2" xfId="1656" xr:uid="{00000000-0005-0000-0000-000051010000}"/>
    <cellStyle name="40% - Accent3 4 5" xfId="1408" xr:uid="{00000000-0005-0000-0000-000052010000}"/>
    <cellStyle name="40% - Accent3 5" xfId="637" xr:uid="{00000000-0005-0000-0000-000053010000}"/>
    <cellStyle name="40% - Accent3 5 2" xfId="1174" xr:uid="{00000000-0005-0000-0000-000054010000}"/>
    <cellStyle name="40% - Accent3 5 2 2" xfId="2220" xr:uid="{00000000-0005-0000-0000-000055010000}"/>
    <cellStyle name="40% - Accent3 5 3" xfId="908" xr:uid="{00000000-0005-0000-0000-000056010000}"/>
    <cellStyle name="40% - Accent3 5 3 2" xfId="1954" xr:uid="{00000000-0005-0000-0000-000057010000}"/>
    <cellStyle name="40% - Accent3 5 4" xfId="1688" xr:uid="{00000000-0005-0000-0000-000058010000}"/>
    <cellStyle name="40% - Accent3 6" xfId="1018" xr:uid="{00000000-0005-0000-0000-000059010000}"/>
    <cellStyle name="40% - Accent3 6 2" xfId="2064" xr:uid="{00000000-0005-0000-0000-00005A010000}"/>
    <cellStyle name="40% - Accent3 7" xfId="752" xr:uid="{00000000-0005-0000-0000-00005B010000}"/>
    <cellStyle name="40% - Accent3 7 2" xfId="1798" xr:uid="{00000000-0005-0000-0000-00005C010000}"/>
    <cellStyle name="40% - Accent3 8" xfId="481" xr:uid="{00000000-0005-0000-0000-00005D010000}"/>
    <cellStyle name="40% - Accent3 8 2" xfId="1532" xr:uid="{00000000-0005-0000-0000-00005E010000}"/>
    <cellStyle name="40% - Accent3 9" xfId="1284" xr:uid="{00000000-0005-0000-0000-00005F010000}"/>
    <cellStyle name="40% - Accent4" xfId="229" builtinId="43" customBuiltin="1"/>
    <cellStyle name="40% - Accent4 2" xfId="28" xr:uid="{00000000-0005-0000-0000-000061010000}"/>
    <cellStyle name="40% - Accent4 3" xfId="253" xr:uid="{00000000-0005-0000-0000-000062010000}"/>
    <cellStyle name="40% - Accent4 3 2" xfId="377" xr:uid="{00000000-0005-0000-0000-000063010000}"/>
    <cellStyle name="40% - Accent4 3 2 2" xfId="1162" xr:uid="{00000000-0005-0000-0000-000064010000}"/>
    <cellStyle name="40% - Accent4 3 2 2 2" xfId="2208" xr:uid="{00000000-0005-0000-0000-000065010000}"/>
    <cellStyle name="40% - Accent4 3 2 3" xfId="896" xr:uid="{00000000-0005-0000-0000-000066010000}"/>
    <cellStyle name="40% - Accent4 3 2 3 2" xfId="1942" xr:uid="{00000000-0005-0000-0000-000067010000}"/>
    <cellStyle name="40% - Accent4 3 2 4" xfId="625" xr:uid="{00000000-0005-0000-0000-000068010000}"/>
    <cellStyle name="40% - Accent4 3 2 4 2" xfId="1676" xr:uid="{00000000-0005-0000-0000-000069010000}"/>
    <cellStyle name="40% - Accent4 3 2 5" xfId="1428" xr:uid="{00000000-0005-0000-0000-00006A010000}"/>
    <cellStyle name="40% - Accent4 3 3" xfId="1038" xr:uid="{00000000-0005-0000-0000-00006B010000}"/>
    <cellStyle name="40% - Accent4 3 3 2" xfId="2084" xr:uid="{00000000-0005-0000-0000-00006C010000}"/>
    <cellStyle name="40% - Accent4 3 4" xfId="772" xr:uid="{00000000-0005-0000-0000-00006D010000}"/>
    <cellStyle name="40% - Accent4 3 4 2" xfId="1818" xr:uid="{00000000-0005-0000-0000-00006E010000}"/>
    <cellStyle name="40% - Accent4 3 5" xfId="501" xr:uid="{00000000-0005-0000-0000-00006F010000}"/>
    <cellStyle name="40% - Accent4 3 5 2" xfId="1552" xr:uid="{00000000-0005-0000-0000-000070010000}"/>
    <cellStyle name="40% - Accent4 3 6" xfId="1304" xr:uid="{00000000-0005-0000-0000-000071010000}"/>
    <cellStyle name="40% - Accent4 4" xfId="359" xr:uid="{00000000-0005-0000-0000-000072010000}"/>
    <cellStyle name="40% - Accent4 4 2" xfId="1144" xr:uid="{00000000-0005-0000-0000-000073010000}"/>
    <cellStyle name="40% - Accent4 4 2 2" xfId="2190" xr:uid="{00000000-0005-0000-0000-000074010000}"/>
    <cellStyle name="40% - Accent4 4 3" xfId="878" xr:uid="{00000000-0005-0000-0000-000075010000}"/>
    <cellStyle name="40% - Accent4 4 3 2" xfId="1924" xr:uid="{00000000-0005-0000-0000-000076010000}"/>
    <cellStyle name="40% - Accent4 4 4" xfId="607" xr:uid="{00000000-0005-0000-0000-000077010000}"/>
    <cellStyle name="40% - Accent4 4 4 2" xfId="1658" xr:uid="{00000000-0005-0000-0000-000078010000}"/>
    <cellStyle name="40% - Accent4 4 5" xfId="1410" xr:uid="{00000000-0005-0000-0000-000079010000}"/>
    <cellStyle name="40% - Accent4 5" xfId="639" xr:uid="{00000000-0005-0000-0000-00007A010000}"/>
    <cellStyle name="40% - Accent4 5 2" xfId="1176" xr:uid="{00000000-0005-0000-0000-00007B010000}"/>
    <cellStyle name="40% - Accent4 5 2 2" xfId="2222" xr:uid="{00000000-0005-0000-0000-00007C010000}"/>
    <cellStyle name="40% - Accent4 5 3" xfId="910" xr:uid="{00000000-0005-0000-0000-00007D010000}"/>
    <cellStyle name="40% - Accent4 5 3 2" xfId="1956" xr:uid="{00000000-0005-0000-0000-00007E010000}"/>
    <cellStyle name="40% - Accent4 5 4" xfId="1690" xr:uid="{00000000-0005-0000-0000-00007F010000}"/>
    <cellStyle name="40% - Accent4 6" xfId="1020" xr:uid="{00000000-0005-0000-0000-000080010000}"/>
    <cellStyle name="40% - Accent4 6 2" xfId="2066" xr:uid="{00000000-0005-0000-0000-000081010000}"/>
    <cellStyle name="40% - Accent4 7" xfId="754" xr:uid="{00000000-0005-0000-0000-000082010000}"/>
    <cellStyle name="40% - Accent4 7 2" xfId="1800" xr:uid="{00000000-0005-0000-0000-000083010000}"/>
    <cellStyle name="40% - Accent4 8" xfId="483" xr:uid="{00000000-0005-0000-0000-000084010000}"/>
    <cellStyle name="40% - Accent4 8 2" xfId="1534" xr:uid="{00000000-0005-0000-0000-000085010000}"/>
    <cellStyle name="40% - Accent4 9" xfId="1286" xr:uid="{00000000-0005-0000-0000-000086010000}"/>
    <cellStyle name="40% - Accent5" xfId="233" builtinId="47" customBuiltin="1"/>
    <cellStyle name="40% - Accent5 2" xfId="29" xr:uid="{00000000-0005-0000-0000-000088010000}"/>
    <cellStyle name="40% - Accent5 3" xfId="255" xr:uid="{00000000-0005-0000-0000-000089010000}"/>
    <cellStyle name="40% - Accent5 3 2" xfId="379" xr:uid="{00000000-0005-0000-0000-00008A010000}"/>
    <cellStyle name="40% - Accent5 3 2 2" xfId="1164" xr:uid="{00000000-0005-0000-0000-00008B010000}"/>
    <cellStyle name="40% - Accent5 3 2 2 2" xfId="2210" xr:uid="{00000000-0005-0000-0000-00008C010000}"/>
    <cellStyle name="40% - Accent5 3 2 3" xfId="898" xr:uid="{00000000-0005-0000-0000-00008D010000}"/>
    <cellStyle name="40% - Accent5 3 2 3 2" xfId="1944" xr:uid="{00000000-0005-0000-0000-00008E010000}"/>
    <cellStyle name="40% - Accent5 3 2 4" xfId="627" xr:uid="{00000000-0005-0000-0000-00008F010000}"/>
    <cellStyle name="40% - Accent5 3 2 4 2" xfId="1678" xr:uid="{00000000-0005-0000-0000-000090010000}"/>
    <cellStyle name="40% - Accent5 3 2 5" xfId="1430" xr:uid="{00000000-0005-0000-0000-000091010000}"/>
    <cellStyle name="40% - Accent5 3 3" xfId="1040" xr:uid="{00000000-0005-0000-0000-000092010000}"/>
    <cellStyle name="40% - Accent5 3 3 2" xfId="2086" xr:uid="{00000000-0005-0000-0000-000093010000}"/>
    <cellStyle name="40% - Accent5 3 4" xfId="774" xr:uid="{00000000-0005-0000-0000-000094010000}"/>
    <cellStyle name="40% - Accent5 3 4 2" xfId="1820" xr:uid="{00000000-0005-0000-0000-000095010000}"/>
    <cellStyle name="40% - Accent5 3 5" xfId="503" xr:uid="{00000000-0005-0000-0000-000096010000}"/>
    <cellStyle name="40% - Accent5 3 5 2" xfId="1554" xr:uid="{00000000-0005-0000-0000-000097010000}"/>
    <cellStyle name="40% - Accent5 3 6" xfId="1306" xr:uid="{00000000-0005-0000-0000-000098010000}"/>
    <cellStyle name="40% - Accent5 4" xfId="361" xr:uid="{00000000-0005-0000-0000-000099010000}"/>
    <cellStyle name="40% - Accent5 4 2" xfId="1146" xr:uid="{00000000-0005-0000-0000-00009A010000}"/>
    <cellStyle name="40% - Accent5 4 2 2" xfId="2192" xr:uid="{00000000-0005-0000-0000-00009B010000}"/>
    <cellStyle name="40% - Accent5 4 3" xfId="880" xr:uid="{00000000-0005-0000-0000-00009C010000}"/>
    <cellStyle name="40% - Accent5 4 3 2" xfId="1926" xr:uid="{00000000-0005-0000-0000-00009D010000}"/>
    <cellStyle name="40% - Accent5 4 4" xfId="609" xr:uid="{00000000-0005-0000-0000-00009E010000}"/>
    <cellStyle name="40% - Accent5 4 4 2" xfId="1660" xr:uid="{00000000-0005-0000-0000-00009F010000}"/>
    <cellStyle name="40% - Accent5 4 5" xfId="1412" xr:uid="{00000000-0005-0000-0000-0000A0010000}"/>
    <cellStyle name="40% - Accent5 5" xfId="641" xr:uid="{00000000-0005-0000-0000-0000A1010000}"/>
    <cellStyle name="40% - Accent5 5 2" xfId="1178" xr:uid="{00000000-0005-0000-0000-0000A2010000}"/>
    <cellStyle name="40% - Accent5 5 2 2" xfId="2224" xr:uid="{00000000-0005-0000-0000-0000A3010000}"/>
    <cellStyle name="40% - Accent5 5 3" xfId="912" xr:uid="{00000000-0005-0000-0000-0000A4010000}"/>
    <cellStyle name="40% - Accent5 5 3 2" xfId="1958" xr:uid="{00000000-0005-0000-0000-0000A5010000}"/>
    <cellStyle name="40% - Accent5 5 4" xfId="1692" xr:uid="{00000000-0005-0000-0000-0000A6010000}"/>
    <cellStyle name="40% - Accent5 6" xfId="1022" xr:uid="{00000000-0005-0000-0000-0000A7010000}"/>
    <cellStyle name="40% - Accent5 6 2" xfId="2068" xr:uid="{00000000-0005-0000-0000-0000A8010000}"/>
    <cellStyle name="40% - Accent5 7" xfId="756" xr:uid="{00000000-0005-0000-0000-0000A9010000}"/>
    <cellStyle name="40% - Accent5 7 2" xfId="1802" xr:uid="{00000000-0005-0000-0000-0000AA010000}"/>
    <cellStyle name="40% - Accent5 8" xfId="485" xr:uid="{00000000-0005-0000-0000-0000AB010000}"/>
    <cellStyle name="40% - Accent5 8 2" xfId="1536" xr:uid="{00000000-0005-0000-0000-0000AC010000}"/>
    <cellStyle name="40% - Accent5 9" xfId="1288" xr:uid="{00000000-0005-0000-0000-0000AD010000}"/>
    <cellStyle name="40% - Accent6" xfId="237" builtinId="51" customBuiltin="1"/>
    <cellStyle name="40% - Accent6 2" xfId="30" xr:uid="{00000000-0005-0000-0000-0000AF010000}"/>
    <cellStyle name="40% - Accent6 3" xfId="257" xr:uid="{00000000-0005-0000-0000-0000B0010000}"/>
    <cellStyle name="40% - Accent6 3 2" xfId="381" xr:uid="{00000000-0005-0000-0000-0000B1010000}"/>
    <cellStyle name="40% - Accent6 3 2 2" xfId="1166" xr:uid="{00000000-0005-0000-0000-0000B2010000}"/>
    <cellStyle name="40% - Accent6 3 2 2 2" xfId="2212" xr:uid="{00000000-0005-0000-0000-0000B3010000}"/>
    <cellStyle name="40% - Accent6 3 2 3" xfId="900" xr:uid="{00000000-0005-0000-0000-0000B4010000}"/>
    <cellStyle name="40% - Accent6 3 2 3 2" xfId="1946" xr:uid="{00000000-0005-0000-0000-0000B5010000}"/>
    <cellStyle name="40% - Accent6 3 2 4" xfId="629" xr:uid="{00000000-0005-0000-0000-0000B6010000}"/>
    <cellStyle name="40% - Accent6 3 2 4 2" xfId="1680" xr:uid="{00000000-0005-0000-0000-0000B7010000}"/>
    <cellStyle name="40% - Accent6 3 2 5" xfId="1432" xr:uid="{00000000-0005-0000-0000-0000B8010000}"/>
    <cellStyle name="40% - Accent6 3 3" xfId="1042" xr:uid="{00000000-0005-0000-0000-0000B9010000}"/>
    <cellStyle name="40% - Accent6 3 3 2" xfId="2088" xr:uid="{00000000-0005-0000-0000-0000BA010000}"/>
    <cellStyle name="40% - Accent6 3 4" xfId="776" xr:uid="{00000000-0005-0000-0000-0000BB010000}"/>
    <cellStyle name="40% - Accent6 3 4 2" xfId="1822" xr:uid="{00000000-0005-0000-0000-0000BC010000}"/>
    <cellStyle name="40% - Accent6 3 5" xfId="505" xr:uid="{00000000-0005-0000-0000-0000BD010000}"/>
    <cellStyle name="40% - Accent6 3 5 2" xfId="1556" xr:uid="{00000000-0005-0000-0000-0000BE010000}"/>
    <cellStyle name="40% - Accent6 3 6" xfId="1308" xr:uid="{00000000-0005-0000-0000-0000BF010000}"/>
    <cellStyle name="40% - Accent6 4" xfId="363" xr:uid="{00000000-0005-0000-0000-0000C0010000}"/>
    <cellStyle name="40% - Accent6 4 2" xfId="1148" xr:uid="{00000000-0005-0000-0000-0000C1010000}"/>
    <cellStyle name="40% - Accent6 4 2 2" xfId="2194" xr:uid="{00000000-0005-0000-0000-0000C2010000}"/>
    <cellStyle name="40% - Accent6 4 3" xfId="882" xr:uid="{00000000-0005-0000-0000-0000C3010000}"/>
    <cellStyle name="40% - Accent6 4 3 2" xfId="1928" xr:uid="{00000000-0005-0000-0000-0000C4010000}"/>
    <cellStyle name="40% - Accent6 4 4" xfId="611" xr:uid="{00000000-0005-0000-0000-0000C5010000}"/>
    <cellStyle name="40% - Accent6 4 4 2" xfId="1662" xr:uid="{00000000-0005-0000-0000-0000C6010000}"/>
    <cellStyle name="40% - Accent6 4 5" xfId="1414" xr:uid="{00000000-0005-0000-0000-0000C7010000}"/>
    <cellStyle name="40% - Accent6 5" xfId="643" xr:uid="{00000000-0005-0000-0000-0000C8010000}"/>
    <cellStyle name="40% - Accent6 5 2" xfId="1180" xr:uid="{00000000-0005-0000-0000-0000C9010000}"/>
    <cellStyle name="40% - Accent6 5 2 2" xfId="2226" xr:uid="{00000000-0005-0000-0000-0000CA010000}"/>
    <cellStyle name="40% - Accent6 5 3" xfId="914" xr:uid="{00000000-0005-0000-0000-0000CB010000}"/>
    <cellStyle name="40% - Accent6 5 3 2" xfId="1960" xr:uid="{00000000-0005-0000-0000-0000CC010000}"/>
    <cellStyle name="40% - Accent6 5 4" xfId="1694" xr:uid="{00000000-0005-0000-0000-0000CD010000}"/>
    <cellStyle name="40% - Accent6 6" xfId="1024" xr:uid="{00000000-0005-0000-0000-0000CE010000}"/>
    <cellStyle name="40% - Accent6 6 2" xfId="2070" xr:uid="{00000000-0005-0000-0000-0000CF010000}"/>
    <cellStyle name="40% - Accent6 7" xfId="758" xr:uid="{00000000-0005-0000-0000-0000D0010000}"/>
    <cellStyle name="40% - Accent6 7 2" xfId="1804" xr:uid="{00000000-0005-0000-0000-0000D1010000}"/>
    <cellStyle name="40% - Accent6 8" xfId="487" xr:uid="{00000000-0005-0000-0000-0000D2010000}"/>
    <cellStyle name="40% - Accent6 8 2" xfId="1538" xr:uid="{00000000-0005-0000-0000-0000D3010000}"/>
    <cellStyle name="40% - Accent6 9" xfId="1290" xr:uid="{00000000-0005-0000-0000-0000D4010000}"/>
    <cellStyle name="60% - Accent1" xfId="218" builtinId="32" customBuiltin="1"/>
    <cellStyle name="60% - Accent1 2" xfId="31" xr:uid="{00000000-0005-0000-0000-0000D6010000}"/>
    <cellStyle name="60% - Accent2" xfId="222" builtinId="36" customBuiltin="1"/>
    <cellStyle name="60% - Accent2 2" xfId="32" xr:uid="{00000000-0005-0000-0000-0000D8010000}"/>
    <cellStyle name="60% - Accent3" xfId="226" builtinId="40" customBuiltin="1"/>
    <cellStyle name="60% - Accent3 2" xfId="33" xr:uid="{00000000-0005-0000-0000-0000DA010000}"/>
    <cellStyle name="60% - Accent4" xfId="230" builtinId="44" customBuiltin="1"/>
    <cellStyle name="60% - Accent4 2" xfId="34" xr:uid="{00000000-0005-0000-0000-0000DC010000}"/>
    <cellStyle name="60% - Accent5" xfId="234" builtinId="48" customBuiltin="1"/>
    <cellStyle name="60% - Accent5 2" xfId="35" xr:uid="{00000000-0005-0000-0000-0000DE010000}"/>
    <cellStyle name="60% - Accent6" xfId="238" builtinId="52" customBuiltin="1"/>
    <cellStyle name="60% - Accent6 2" xfId="36" xr:uid="{00000000-0005-0000-0000-0000E0010000}"/>
    <cellStyle name="Accent1" xfId="215" builtinId="29" customBuiltin="1"/>
    <cellStyle name="Accent1 2" xfId="37" xr:uid="{00000000-0005-0000-0000-0000E2010000}"/>
    <cellStyle name="Accent2" xfId="219" builtinId="33" customBuiltin="1"/>
    <cellStyle name="Accent2 2" xfId="38" xr:uid="{00000000-0005-0000-0000-0000E4010000}"/>
    <cellStyle name="Accent3" xfId="223" builtinId="37" customBuiltin="1"/>
    <cellStyle name="Accent3 2" xfId="39" xr:uid="{00000000-0005-0000-0000-0000E6010000}"/>
    <cellStyle name="Accent4" xfId="227" builtinId="41" customBuiltin="1"/>
    <cellStyle name="Accent4 2" xfId="40" xr:uid="{00000000-0005-0000-0000-0000E8010000}"/>
    <cellStyle name="Accent5" xfId="231" builtinId="45" customBuiltin="1"/>
    <cellStyle name="Accent5 2" xfId="41" xr:uid="{00000000-0005-0000-0000-0000EA010000}"/>
    <cellStyle name="Accent6" xfId="235" builtinId="49" customBuiltin="1"/>
    <cellStyle name="Accent6 2" xfId="42" xr:uid="{00000000-0005-0000-0000-0000EC010000}"/>
    <cellStyle name="Bad" xfId="205" builtinId="27" customBuiltin="1"/>
    <cellStyle name="Bad 2" xfId="43" xr:uid="{00000000-0005-0000-0000-0000EE010000}"/>
    <cellStyle name="Calculation" xfId="209" builtinId="22" customBuiltin="1"/>
    <cellStyle name="Calculation 2" xfId="44" xr:uid="{00000000-0005-0000-0000-0000F0010000}"/>
    <cellStyle name="Check Cell" xfId="211" builtinId="23" customBuiltin="1"/>
    <cellStyle name="Check Cell 2" xfId="45" xr:uid="{00000000-0005-0000-0000-0000F2010000}"/>
    <cellStyle name="Comma 10" xfId="644" xr:uid="{00000000-0005-0000-0000-0000F3010000}"/>
    <cellStyle name="Comma 10 2" xfId="1181" xr:uid="{00000000-0005-0000-0000-0000F4010000}"/>
    <cellStyle name="Comma 10 2 2" xfId="2227" xr:uid="{00000000-0005-0000-0000-0000F5010000}"/>
    <cellStyle name="Comma 10 3" xfId="915" xr:uid="{00000000-0005-0000-0000-0000F6010000}"/>
    <cellStyle name="Comma 10 3 2" xfId="1961" xr:uid="{00000000-0005-0000-0000-0000F7010000}"/>
    <cellStyle name="Comma 10 4" xfId="1695" xr:uid="{00000000-0005-0000-0000-0000F8010000}"/>
    <cellStyle name="Comma 2" xfId="1" xr:uid="{00000000-0005-0000-0000-0000F9010000}"/>
    <cellStyle name="Comma 2 2" xfId="46" xr:uid="{00000000-0005-0000-0000-0000FA010000}"/>
    <cellStyle name="Comma 2 3" xfId="47" xr:uid="{00000000-0005-0000-0000-0000FB010000}"/>
    <cellStyle name="Comma 2 4" xfId="48" xr:uid="{00000000-0005-0000-0000-0000FC010000}"/>
    <cellStyle name="Comma 3" xfId="2" xr:uid="{00000000-0005-0000-0000-0000FD010000}"/>
    <cellStyle name="Comma 3 2" xfId="49" xr:uid="{00000000-0005-0000-0000-0000FE010000}"/>
    <cellStyle name="Comma 3 3" xfId="50" xr:uid="{00000000-0005-0000-0000-0000FF010000}"/>
    <cellStyle name="Comma 4" xfId="51" xr:uid="{00000000-0005-0000-0000-000000020000}"/>
    <cellStyle name="Comma 4 2" xfId="134" xr:uid="{00000000-0005-0000-0000-000001020000}"/>
    <cellStyle name="Comma 4 2 2" xfId="187" xr:uid="{00000000-0005-0000-0000-000002020000}"/>
    <cellStyle name="Comma 4 2 2 2" xfId="340" xr:uid="{00000000-0005-0000-0000-000003020000}"/>
    <cellStyle name="Comma 4 2 2 2 2" xfId="1125" xr:uid="{00000000-0005-0000-0000-000004020000}"/>
    <cellStyle name="Comma 4 2 2 2 2 2" xfId="2171" xr:uid="{00000000-0005-0000-0000-000005020000}"/>
    <cellStyle name="Comma 4 2 2 2 3" xfId="859" xr:uid="{00000000-0005-0000-0000-000006020000}"/>
    <cellStyle name="Comma 4 2 2 2 3 2" xfId="1905" xr:uid="{00000000-0005-0000-0000-000007020000}"/>
    <cellStyle name="Comma 4 2 2 2 4" xfId="588" xr:uid="{00000000-0005-0000-0000-000008020000}"/>
    <cellStyle name="Comma 4 2 2 2 4 2" xfId="1639" xr:uid="{00000000-0005-0000-0000-000009020000}"/>
    <cellStyle name="Comma 4 2 2 2 5" xfId="1391" xr:uid="{00000000-0005-0000-0000-00000A020000}"/>
    <cellStyle name="Comma 4 2 2 3" xfId="1001" xr:uid="{00000000-0005-0000-0000-00000B020000}"/>
    <cellStyle name="Comma 4 2 2 3 2" xfId="2047" xr:uid="{00000000-0005-0000-0000-00000C020000}"/>
    <cellStyle name="Comma 4 2 2 4" xfId="735" xr:uid="{00000000-0005-0000-0000-00000D020000}"/>
    <cellStyle name="Comma 4 2 2 4 2" xfId="1781" xr:uid="{00000000-0005-0000-0000-00000E020000}"/>
    <cellStyle name="Comma 4 2 2 5" xfId="464" xr:uid="{00000000-0005-0000-0000-00000F020000}"/>
    <cellStyle name="Comma 4 2 2 5 2" xfId="1515" xr:uid="{00000000-0005-0000-0000-000010020000}"/>
    <cellStyle name="Comma 4 2 2 6" xfId="1267" xr:uid="{00000000-0005-0000-0000-000011020000}"/>
    <cellStyle name="Comma 4 2 3" xfId="293" xr:uid="{00000000-0005-0000-0000-000012020000}"/>
    <cellStyle name="Comma 4 2 3 2" xfId="1078" xr:uid="{00000000-0005-0000-0000-000013020000}"/>
    <cellStyle name="Comma 4 2 3 2 2" xfId="2124" xr:uid="{00000000-0005-0000-0000-000014020000}"/>
    <cellStyle name="Comma 4 2 3 3" xfId="812" xr:uid="{00000000-0005-0000-0000-000015020000}"/>
    <cellStyle name="Comma 4 2 3 3 2" xfId="1858" xr:uid="{00000000-0005-0000-0000-000016020000}"/>
    <cellStyle name="Comma 4 2 3 4" xfId="541" xr:uid="{00000000-0005-0000-0000-000017020000}"/>
    <cellStyle name="Comma 4 2 3 4 2" xfId="1592" xr:uid="{00000000-0005-0000-0000-000018020000}"/>
    <cellStyle name="Comma 4 2 3 5" xfId="1344" xr:uid="{00000000-0005-0000-0000-000019020000}"/>
    <cellStyle name="Comma 4 2 4" xfId="954" xr:uid="{00000000-0005-0000-0000-00001A020000}"/>
    <cellStyle name="Comma 4 2 4 2" xfId="2000" xr:uid="{00000000-0005-0000-0000-00001B020000}"/>
    <cellStyle name="Comma 4 2 5" xfId="688" xr:uid="{00000000-0005-0000-0000-00001C020000}"/>
    <cellStyle name="Comma 4 2 5 2" xfId="1734" xr:uid="{00000000-0005-0000-0000-00001D020000}"/>
    <cellStyle name="Comma 4 2 6" xfId="417" xr:uid="{00000000-0005-0000-0000-00001E020000}"/>
    <cellStyle name="Comma 4 2 6 2" xfId="1468" xr:uid="{00000000-0005-0000-0000-00001F020000}"/>
    <cellStyle name="Comma 4 2 7" xfId="1220" xr:uid="{00000000-0005-0000-0000-000020020000}"/>
    <cellStyle name="Comma 4 3" xfId="157" xr:uid="{00000000-0005-0000-0000-000021020000}"/>
    <cellStyle name="Comma 4 3 2" xfId="310" xr:uid="{00000000-0005-0000-0000-000022020000}"/>
    <cellStyle name="Comma 4 3 2 2" xfId="1095" xr:uid="{00000000-0005-0000-0000-000023020000}"/>
    <cellStyle name="Comma 4 3 2 2 2" xfId="2141" xr:uid="{00000000-0005-0000-0000-000024020000}"/>
    <cellStyle name="Comma 4 3 2 3" xfId="829" xr:uid="{00000000-0005-0000-0000-000025020000}"/>
    <cellStyle name="Comma 4 3 2 3 2" xfId="1875" xr:uid="{00000000-0005-0000-0000-000026020000}"/>
    <cellStyle name="Comma 4 3 2 4" xfId="558" xr:uid="{00000000-0005-0000-0000-000027020000}"/>
    <cellStyle name="Comma 4 3 2 4 2" xfId="1609" xr:uid="{00000000-0005-0000-0000-000028020000}"/>
    <cellStyle name="Comma 4 3 2 5" xfId="1361" xr:uid="{00000000-0005-0000-0000-000029020000}"/>
    <cellStyle name="Comma 4 3 3" xfId="971" xr:uid="{00000000-0005-0000-0000-00002A020000}"/>
    <cellStyle name="Comma 4 3 3 2" xfId="2017" xr:uid="{00000000-0005-0000-0000-00002B020000}"/>
    <cellStyle name="Comma 4 3 4" xfId="705" xr:uid="{00000000-0005-0000-0000-00002C020000}"/>
    <cellStyle name="Comma 4 3 4 2" xfId="1751" xr:uid="{00000000-0005-0000-0000-00002D020000}"/>
    <cellStyle name="Comma 4 3 5" xfId="434" xr:uid="{00000000-0005-0000-0000-00002E020000}"/>
    <cellStyle name="Comma 4 3 5 2" xfId="1485" xr:uid="{00000000-0005-0000-0000-00002F020000}"/>
    <cellStyle name="Comma 4 3 6" xfId="1237" xr:uid="{00000000-0005-0000-0000-000030020000}"/>
    <cellStyle name="Comma 4 4" xfId="263" xr:uid="{00000000-0005-0000-0000-000031020000}"/>
    <cellStyle name="Comma 4 4 2" xfId="1048" xr:uid="{00000000-0005-0000-0000-000032020000}"/>
    <cellStyle name="Comma 4 4 2 2" xfId="2094" xr:uid="{00000000-0005-0000-0000-000033020000}"/>
    <cellStyle name="Comma 4 4 3" xfId="782" xr:uid="{00000000-0005-0000-0000-000034020000}"/>
    <cellStyle name="Comma 4 4 3 2" xfId="1828" xr:uid="{00000000-0005-0000-0000-000035020000}"/>
    <cellStyle name="Comma 4 4 4" xfId="511" xr:uid="{00000000-0005-0000-0000-000036020000}"/>
    <cellStyle name="Comma 4 4 4 2" xfId="1562" xr:uid="{00000000-0005-0000-0000-000037020000}"/>
    <cellStyle name="Comma 4 4 5" xfId="1314" xr:uid="{00000000-0005-0000-0000-000038020000}"/>
    <cellStyle name="Comma 4 5" xfId="924" xr:uid="{00000000-0005-0000-0000-000039020000}"/>
    <cellStyle name="Comma 4 5 2" xfId="1970" xr:uid="{00000000-0005-0000-0000-00003A020000}"/>
    <cellStyle name="Comma 4 6" xfId="658" xr:uid="{00000000-0005-0000-0000-00003B020000}"/>
    <cellStyle name="Comma 4 6 2" xfId="1704" xr:uid="{00000000-0005-0000-0000-00003C020000}"/>
    <cellStyle name="Comma 4 7" xfId="387" xr:uid="{00000000-0005-0000-0000-00003D020000}"/>
    <cellStyle name="Comma 4 7 2" xfId="1438" xr:uid="{00000000-0005-0000-0000-00003E020000}"/>
    <cellStyle name="Comma 4 8" xfId="1190" xr:uid="{00000000-0005-0000-0000-00003F020000}"/>
    <cellStyle name="Comma 5" xfId="52" xr:uid="{00000000-0005-0000-0000-000040020000}"/>
    <cellStyle name="Comma 6" xfId="53" xr:uid="{00000000-0005-0000-0000-000041020000}"/>
    <cellStyle name="Comma 6 2" xfId="158" xr:uid="{00000000-0005-0000-0000-000042020000}"/>
    <cellStyle name="Comma 6 2 2" xfId="311" xr:uid="{00000000-0005-0000-0000-000043020000}"/>
    <cellStyle name="Comma 6 2 2 2" xfId="1096" xr:uid="{00000000-0005-0000-0000-000044020000}"/>
    <cellStyle name="Comma 6 2 2 2 2" xfId="2142" xr:uid="{00000000-0005-0000-0000-000045020000}"/>
    <cellStyle name="Comma 6 2 2 3" xfId="830" xr:uid="{00000000-0005-0000-0000-000046020000}"/>
    <cellStyle name="Comma 6 2 2 3 2" xfId="1876" xr:uid="{00000000-0005-0000-0000-000047020000}"/>
    <cellStyle name="Comma 6 2 2 4" xfId="559" xr:uid="{00000000-0005-0000-0000-000048020000}"/>
    <cellStyle name="Comma 6 2 2 4 2" xfId="1610" xr:uid="{00000000-0005-0000-0000-000049020000}"/>
    <cellStyle name="Comma 6 2 2 5" xfId="1362" xr:uid="{00000000-0005-0000-0000-00004A020000}"/>
    <cellStyle name="Comma 6 2 3" xfId="972" xr:uid="{00000000-0005-0000-0000-00004B020000}"/>
    <cellStyle name="Comma 6 2 3 2" xfId="2018" xr:uid="{00000000-0005-0000-0000-00004C020000}"/>
    <cellStyle name="Comma 6 2 4" xfId="706" xr:uid="{00000000-0005-0000-0000-00004D020000}"/>
    <cellStyle name="Comma 6 2 4 2" xfId="1752" xr:uid="{00000000-0005-0000-0000-00004E020000}"/>
    <cellStyle name="Comma 6 2 5" xfId="435" xr:uid="{00000000-0005-0000-0000-00004F020000}"/>
    <cellStyle name="Comma 6 2 5 2" xfId="1486" xr:uid="{00000000-0005-0000-0000-000050020000}"/>
    <cellStyle name="Comma 6 2 6" xfId="1238" xr:uid="{00000000-0005-0000-0000-000051020000}"/>
    <cellStyle name="Comma 6 3" xfId="264" xr:uid="{00000000-0005-0000-0000-000052020000}"/>
    <cellStyle name="Comma 6 3 2" xfId="1049" xr:uid="{00000000-0005-0000-0000-000053020000}"/>
    <cellStyle name="Comma 6 3 2 2" xfId="2095" xr:uid="{00000000-0005-0000-0000-000054020000}"/>
    <cellStyle name="Comma 6 3 3" xfId="783" xr:uid="{00000000-0005-0000-0000-000055020000}"/>
    <cellStyle name="Comma 6 3 3 2" xfId="1829" xr:uid="{00000000-0005-0000-0000-000056020000}"/>
    <cellStyle name="Comma 6 3 4" xfId="512" xr:uid="{00000000-0005-0000-0000-000057020000}"/>
    <cellStyle name="Comma 6 3 4 2" xfId="1563" xr:uid="{00000000-0005-0000-0000-000058020000}"/>
    <cellStyle name="Comma 6 3 5" xfId="1315" xr:uid="{00000000-0005-0000-0000-000059020000}"/>
    <cellStyle name="Comma 6 4" xfId="925" xr:uid="{00000000-0005-0000-0000-00005A020000}"/>
    <cellStyle name="Comma 6 4 2" xfId="1971" xr:uid="{00000000-0005-0000-0000-00005B020000}"/>
    <cellStyle name="Comma 6 5" xfId="659" xr:uid="{00000000-0005-0000-0000-00005C020000}"/>
    <cellStyle name="Comma 6 5 2" xfId="1705" xr:uid="{00000000-0005-0000-0000-00005D020000}"/>
    <cellStyle name="Comma 6 6" xfId="388" xr:uid="{00000000-0005-0000-0000-00005E020000}"/>
    <cellStyle name="Comma 6 6 2" xfId="1439" xr:uid="{00000000-0005-0000-0000-00005F020000}"/>
    <cellStyle name="Comma 6 7" xfId="1191" xr:uid="{00000000-0005-0000-0000-000060020000}"/>
    <cellStyle name="Comma 7" xfId="54" xr:uid="{00000000-0005-0000-0000-000061020000}"/>
    <cellStyle name="Comma 8" xfId="55" xr:uid="{00000000-0005-0000-0000-000062020000}"/>
    <cellStyle name="Comma 8 2" xfId="159" xr:uid="{00000000-0005-0000-0000-000063020000}"/>
    <cellStyle name="Comma 8 2 2" xfId="312" xr:uid="{00000000-0005-0000-0000-000064020000}"/>
    <cellStyle name="Comma 8 2 2 2" xfId="1097" xr:uid="{00000000-0005-0000-0000-000065020000}"/>
    <cellStyle name="Comma 8 2 2 2 2" xfId="2143" xr:uid="{00000000-0005-0000-0000-000066020000}"/>
    <cellStyle name="Comma 8 2 2 3" xfId="831" xr:uid="{00000000-0005-0000-0000-000067020000}"/>
    <cellStyle name="Comma 8 2 2 3 2" xfId="1877" xr:uid="{00000000-0005-0000-0000-000068020000}"/>
    <cellStyle name="Comma 8 2 2 4" xfId="560" xr:uid="{00000000-0005-0000-0000-000069020000}"/>
    <cellStyle name="Comma 8 2 2 4 2" xfId="1611" xr:uid="{00000000-0005-0000-0000-00006A020000}"/>
    <cellStyle name="Comma 8 2 2 5" xfId="1363" xr:uid="{00000000-0005-0000-0000-00006B020000}"/>
    <cellStyle name="Comma 8 2 3" xfId="973" xr:uid="{00000000-0005-0000-0000-00006C020000}"/>
    <cellStyle name="Comma 8 2 3 2" xfId="2019" xr:uid="{00000000-0005-0000-0000-00006D020000}"/>
    <cellStyle name="Comma 8 2 4" xfId="707" xr:uid="{00000000-0005-0000-0000-00006E020000}"/>
    <cellStyle name="Comma 8 2 4 2" xfId="1753" xr:uid="{00000000-0005-0000-0000-00006F020000}"/>
    <cellStyle name="Comma 8 2 5" xfId="436" xr:uid="{00000000-0005-0000-0000-000070020000}"/>
    <cellStyle name="Comma 8 2 5 2" xfId="1487" xr:uid="{00000000-0005-0000-0000-000071020000}"/>
    <cellStyle name="Comma 8 2 6" xfId="1239" xr:uid="{00000000-0005-0000-0000-000072020000}"/>
    <cellStyle name="Comma 8 3" xfId="265" xr:uid="{00000000-0005-0000-0000-000073020000}"/>
    <cellStyle name="Comma 8 3 2" xfId="1050" xr:uid="{00000000-0005-0000-0000-000074020000}"/>
    <cellStyle name="Comma 8 3 2 2" xfId="2096" xr:uid="{00000000-0005-0000-0000-000075020000}"/>
    <cellStyle name="Comma 8 3 3" xfId="784" xr:uid="{00000000-0005-0000-0000-000076020000}"/>
    <cellStyle name="Comma 8 3 3 2" xfId="1830" xr:uid="{00000000-0005-0000-0000-000077020000}"/>
    <cellStyle name="Comma 8 3 4" xfId="513" xr:uid="{00000000-0005-0000-0000-000078020000}"/>
    <cellStyle name="Comma 8 3 4 2" xfId="1564" xr:uid="{00000000-0005-0000-0000-000079020000}"/>
    <cellStyle name="Comma 8 3 5" xfId="1316" xr:uid="{00000000-0005-0000-0000-00007A020000}"/>
    <cellStyle name="Comma 8 4" xfId="926" xr:uid="{00000000-0005-0000-0000-00007B020000}"/>
    <cellStyle name="Comma 8 4 2" xfId="1972" xr:uid="{00000000-0005-0000-0000-00007C020000}"/>
    <cellStyle name="Comma 8 5" xfId="660" xr:uid="{00000000-0005-0000-0000-00007D020000}"/>
    <cellStyle name="Comma 8 5 2" xfId="1706" xr:uid="{00000000-0005-0000-0000-00007E020000}"/>
    <cellStyle name="Comma 8 6" xfId="389" xr:uid="{00000000-0005-0000-0000-00007F020000}"/>
    <cellStyle name="Comma 8 6 2" xfId="1440" xr:uid="{00000000-0005-0000-0000-000080020000}"/>
    <cellStyle name="Comma 8 7" xfId="1192" xr:uid="{00000000-0005-0000-0000-000081020000}"/>
    <cellStyle name="Comma 9" xfId="133" xr:uid="{00000000-0005-0000-0000-000082020000}"/>
    <cellStyle name="Comma 9 2" xfId="186" xr:uid="{00000000-0005-0000-0000-000083020000}"/>
    <cellStyle name="Comma 9 2 2" xfId="339" xr:uid="{00000000-0005-0000-0000-000084020000}"/>
    <cellStyle name="Comma 9 2 2 2" xfId="1124" xr:uid="{00000000-0005-0000-0000-000085020000}"/>
    <cellStyle name="Comma 9 2 2 2 2" xfId="2170" xr:uid="{00000000-0005-0000-0000-000086020000}"/>
    <cellStyle name="Comma 9 2 2 3" xfId="858" xr:uid="{00000000-0005-0000-0000-000087020000}"/>
    <cellStyle name="Comma 9 2 2 3 2" xfId="1904" xr:uid="{00000000-0005-0000-0000-000088020000}"/>
    <cellStyle name="Comma 9 2 2 4" xfId="587" xr:uid="{00000000-0005-0000-0000-000089020000}"/>
    <cellStyle name="Comma 9 2 2 4 2" xfId="1638" xr:uid="{00000000-0005-0000-0000-00008A020000}"/>
    <cellStyle name="Comma 9 2 2 5" xfId="1390" xr:uid="{00000000-0005-0000-0000-00008B020000}"/>
    <cellStyle name="Comma 9 2 3" xfId="1000" xr:uid="{00000000-0005-0000-0000-00008C020000}"/>
    <cellStyle name="Comma 9 2 3 2" xfId="2046" xr:uid="{00000000-0005-0000-0000-00008D020000}"/>
    <cellStyle name="Comma 9 2 4" xfId="734" xr:uid="{00000000-0005-0000-0000-00008E020000}"/>
    <cellStyle name="Comma 9 2 4 2" xfId="1780" xr:uid="{00000000-0005-0000-0000-00008F020000}"/>
    <cellStyle name="Comma 9 2 5" xfId="463" xr:uid="{00000000-0005-0000-0000-000090020000}"/>
    <cellStyle name="Comma 9 2 5 2" xfId="1514" xr:uid="{00000000-0005-0000-0000-000091020000}"/>
    <cellStyle name="Comma 9 2 6" xfId="1266" xr:uid="{00000000-0005-0000-0000-000092020000}"/>
    <cellStyle name="Comma 9 3" xfId="292" xr:uid="{00000000-0005-0000-0000-000093020000}"/>
    <cellStyle name="Comma 9 3 2" xfId="1077" xr:uid="{00000000-0005-0000-0000-000094020000}"/>
    <cellStyle name="Comma 9 3 2 2" xfId="2123" xr:uid="{00000000-0005-0000-0000-000095020000}"/>
    <cellStyle name="Comma 9 3 3" xfId="811" xr:uid="{00000000-0005-0000-0000-000096020000}"/>
    <cellStyle name="Comma 9 3 3 2" xfId="1857" xr:uid="{00000000-0005-0000-0000-000097020000}"/>
    <cellStyle name="Comma 9 3 4" xfId="540" xr:uid="{00000000-0005-0000-0000-000098020000}"/>
    <cellStyle name="Comma 9 3 4 2" xfId="1591" xr:uid="{00000000-0005-0000-0000-000099020000}"/>
    <cellStyle name="Comma 9 3 5" xfId="1343" xr:uid="{00000000-0005-0000-0000-00009A020000}"/>
    <cellStyle name="Comma 9 4" xfId="953" xr:uid="{00000000-0005-0000-0000-00009B020000}"/>
    <cellStyle name="Comma 9 4 2" xfId="1999" xr:uid="{00000000-0005-0000-0000-00009C020000}"/>
    <cellStyle name="Comma 9 5" xfId="687" xr:uid="{00000000-0005-0000-0000-00009D020000}"/>
    <cellStyle name="Comma 9 5 2" xfId="1733" xr:uid="{00000000-0005-0000-0000-00009E020000}"/>
    <cellStyle name="Comma 9 6" xfId="416" xr:uid="{00000000-0005-0000-0000-00009F020000}"/>
    <cellStyle name="Comma 9 6 2" xfId="1467" xr:uid="{00000000-0005-0000-0000-0000A0020000}"/>
    <cellStyle name="Comma 9 7" xfId="1219" xr:uid="{00000000-0005-0000-0000-0000A1020000}"/>
    <cellStyle name="Currency 2" xfId="3" xr:uid="{00000000-0005-0000-0000-0000A2020000}"/>
    <cellStyle name="Currency 2 2" xfId="56" xr:uid="{00000000-0005-0000-0000-0000A3020000}"/>
    <cellStyle name="Currency 2 2 2" xfId="57" xr:uid="{00000000-0005-0000-0000-0000A4020000}"/>
    <cellStyle name="Currency 2 2 3" xfId="58" xr:uid="{00000000-0005-0000-0000-0000A5020000}"/>
    <cellStyle name="Currency 2 3" xfId="59" xr:uid="{00000000-0005-0000-0000-0000A6020000}"/>
    <cellStyle name="Currency 2 3 2" xfId="135" xr:uid="{00000000-0005-0000-0000-0000A7020000}"/>
    <cellStyle name="Currency 2 3 2 2" xfId="188" xr:uid="{00000000-0005-0000-0000-0000A8020000}"/>
    <cellStyle name="Currency 2 3 2 2 2" xfId="341" xr:uid="{00000000-0005-0000-0000-0000A9020000}"/>
    <cellStyle name="Currency 2 3 2 2 2 2" xfId="1126" xr:uid="{00000000-0005-0000-0000-0000AA020000}"/>
    <cellStyle name="Currency 2 3 2 2 2 2 2" xfId="2172" xr:uid="{00000000-0005-0000-0000-0000AB020000}"/>
    <cellStyle name="Currency 2 3 2 2 2 3" xfId="860" xr:uid="{00000000-0005-0000-0000-0000AC020000}"/>
    <cellStyle name="Currency 2 3 2 2 2 3 2" xfId="1906" xr:uid="{00000000-0005-0000-0000-0000AD020000}"/>
    <cellStyle name="Currency 2 3 2 2 2 4" xfId="589" xr:uid="{00000000-0005-0000-0000-0000AE020000}"/>
    <cellStyle name="Currency 2 3 2 2 2 4 2" xfId="1640" xr:uid="{00000000-0005-0000-0000-0000AF020000}"/>
    <cellStyle name="Currency 2 3 2 2 2 5" xfId="1392" xr:uid="{00000000-0005-0000-0000-0000B0020000}"/>
    <cellStyle name="Currency 2 3 2 2 3" xfId="1002" xr:uid="{00000000-0005-0000-0000-0000B1020000}"/>
    <cellStyle name="Currency 2 3 2 2 3 2" xfId="2048" xr:uid="{00000000-0005-0000-0000-0000B2020000}"/>
    <cellStyle name="Currency 2 3 2 2 4" xfId="736" xr:uid="{00000000-0005-0000-0000-0000B3020000}"/>
    <cellStyle name="Currency 2 3 2 2 4 2" xfId="1782" xr:uid="{00000000-0005-0000-0000-0000B4020000}"/>
    <cellStyle name="Currency 2 3 2 2 5" xfId="465" xr:uid="{00000000-0005-0000-0000-0000B5020000}"/>
    <cellStyle name="Currency 2 3 2 2 5 2" xfId="1516" xr:uid="{00000000-0005-0000-0000-0000B6020000}"/>
    <cellStyle name="Currency 2 3 2 2 6" xfId="1268" xr:uid="{00000000-0005-0000-0000-0000B7020000}"/>
    <cellStyle name="Currency 2 3 2 3" xfId="294" xr:uid="{00000000-0005-0000-0000-0000B8020000}"/>
    <cellStyle name="Currency 2 3 2 3 2" xfId="1079" xr:uid="{00000000-0005-0000-0000-0000B9020000}"/>
    <cellStyle name="Currency 2 3 2 3 2 2" xfId="2125" xr:uid="{00000000-0005-0000-0000-0000BA020000}"/>
    <cellStyle name="Currency 2 3 2 3 3" xfId="813" xr:uid="{00000000-0005-0000-0000-0000BB020000}"/>
    <cellStyle name="Currency 2 3 2 3 3 2" xfId="1859" xr:uid="{00000000-0005-0000-0000-0000BC020000}"/>
    <cellStyle name="Currency 2 3 2 3 4" xfId="542" xr:uid="{00000000-0005-0000-0000-0000BD020000}"/>
    <cellStyle name="Currency 2 3 2 3 4 2" xfId="1593" xr:uid="{00000000-0005-0000-0000-0000BE020000}"/>
    <cellStyle name="Currency 2 3 2 3 5" xfId="1345" xr:uid="{00000000-0005-0000-0000-0000BF020000}"/>
    <cellStyle name="Currency 2 3 2 4" xfId="955" xr:uid="{00000000-0005-0000-0000-0000C0020000}"/>
    <cellStyle name="Currency 2 3 2 4 2" xfId="2001" xr:uid="{00000000-0005-0000-0000-0000C1020000}"/>
    <cellStyle name="Currency 2 3 2 5" xfId="689" xr:uid="{00000000-0005-0000-0000-0000C2020000}"/>
    <cellStyle name="Currency 2 3 2 5 2" xfId="1735" xr:uid="{00000000-0005-0000-0000-0000C3020000}"/>
    <cellStyle name="Currency 2 3 2 6" xfId="418" xr:uid="{00000000-0005-0000-0000-0000C4020000}"/>
    <cellStyle name="Currency 2 3 2 6 2" xfId="1469" xr:uid="{00000000-0005-0000-0000-0000C5020000}"/>
    <cellStyle name="Currency 2 3 2 7" xfId="1221" xr:uid="{00000000-0005-0000-0000-0000C6020000}"/>
    <cellStyle name="Currency 2 3 3" xfId="160" xr:uid="{00000000-0005-0000-0000-0000C7020000}"/>
    <cellStyle name="Currency 2 3 3 2" xfId="313" xr:uid="{00000000-0005-0000-0000-0000C8020000}"/>
    <cellStyle name="Currency 2 3 3 2 2" xfId="1098" xr:uid="{00000000-0005-0000-0000-0000C9020000}"/>
    <cellStyle name="Currency 2 3 3 2 2 2" xfId="2144" xr:uid="{00000000-0005-0000-0000-0000CA020000}"/>
    <cellStyle name="Currency 2 3 3 2 3" xfId="832" xr:uid="{00000000-0005-0000-0000-0000CB020000}"/>
    <cellStyle name="Currency 2 3 3 2 3 2" xfId="1878" xr:uid="{00000000-0005-0000-0000-0000CC020000}"/>
    <cellStyle name="Currency 2 3 3 2 4" xfId="561" xr:uid="{00000000-0005-0000-0000-0000CD020000}"/>
    <cellStyle name="Currency 2 3 3 2 4 2" xfId="1612" xr:uid="{00000000-0005-0000-0000-0000CE020000}"/>
    <cellStyle name="Currency 2 3 3 2 5" xfId="1364" xr:uid="{00000000-0005-0000-0000-0000CF020000}"/>
    <cellStyle name="Currency 2 3 3 3" xfId="974" xr:uid="{00000000-0005-0000-0000-0000D0020000}"/>
    <cellStyle name="Currency 2 3 3 3 2" xfId="2020" xr:uid="{00000000-0005-0000-0000-0000D1020000}"/>
    <cellStyle name="Currency 2 3 3 4" xfId="708" xr:uid="{00000000-0005-0000-0000-0000D2020000}"/>
    <cellStyle name="Currency 2 3 3 4 2" xfId="1754" xr:uid="{00000000-0005-0000-0000-0000D3020000}"/>
    <cellStyle name="Currency 2 3 3 5" xfId="437" xr:uid="{00000000-0005-0000-0000-0000D4020000}"/>
    <cellStyle name="Currency 2 3 3 5 2" xfId="1488" xr:uid="{00000000-0005-0000-0000-0000D5020000}"/>
    <cellStyle name="Currency 2 3 3 6" xfId="1240" xr:uid="{00000000-0005-0000-0000-0000D6020000}"/>
    <cellStyle name="Currency 2 3 4" xfId="266" xr:uid="{00000000-0005-0000-0000-0000D7020000}"/>
    <cellStyle name="Currency 2 3 4 2" xfId="1051" xr:uid="{00000000-0005-0000-0000-0000D8020000}"/>
    <cellStyle name="Currency 2 3 4 2 2" xfId="2097" xr:uid="{00000000-0005-0000-0000-0000D9020000}"/>
    <cellStyle name="Currency 2 3 4 3" xfId="785" xr:uid="{00000000-0005-0000-0000-0000DA020000}"/>
    <cellStyle name="Currency 2 3 4 3 2" xfId="1831" xr:uid="{00000000-0005-0000-0000-0000DB020000}"/>
    <cellStyle name="Currency 2 3 4 4" xfId="514" xr:uid="{00000000-0005-0000-0000-0000DC020000}"/>
    <cellStyle name="Currency 2 3 4 4 2" xfId="1565" xr:uid="{00000000-0005-0000-0000-0000DD020000}"/>
    <cellStyle name="Currency 2 3 4 5" xfId="1317" xr:uid="{00000000-0005-0000-0000-0000DE020000}"/>
    <cellStyle name="Currency 2 3 5" xfId="927" xr:uid="{00000000-0005-0000-0000-0000DF020000}"/>
    <cellStyle name="Currency 2 3 5 2" xfId="1973" xr:uid="{00000000-0005-0000-0000-0000E0020000}"/>
    <cellStyle name="Currency 2 3 6" xfId="661" xr:uid="{00000000-0005-0000-0000-0000E1020000}"/>
    <cellStyle name="Currency 2 3 6 2" xfId="1707" xr:uid="{00000000-0005-0000-0000-0000E2020000}"/>
    <cellStyle name="Currency 2 3 7" xfId="390" xr:uid="{00000000-0005-0000-0000-0000E3020000}"/>
    <cellStyle name="Currency 2 3 7 2" xfId="1441" xr:uid="{00000000-0005-0000-0000-0000E4020000}"/>
    <cellStyle name="Currency 2 3 8" xfId="1193" xr:uid="{00000000-0005-0000-0000-0000E5020000}"/>
    <cellStyle name="Currency 2 4" xfId="60" xr:uid="{00000000-0005-0000-0000-0000E6020000}"/>
    <cellStyle name="Currency 3" xfId="61" xr:uid="{00000000-0005-0000-0000-0000E7020000}"/>
    <cellStyle name="Currency 3 2" xfId="62" xr:uid="{00000000-0005-0000-0000-0000E8020000}"/>
    <cellStyle name="Currency 3 3" xfId="63" xr:uid="{00000000-0005-0000-0000-0000E9020000}"/>
    <cellStyle name="Currency 4" xfId="64" xr:uid="{00000000-0005-0000-0000-0000EA020000}"/>
    <cellStyle name="Currency 4 2" xfId="136" xr:uid="{00000000-0005-0000-0000-0000EB020000}"/>
    <cellStyle name="Currency 4 2 2" xfId="189" xr:uid="{00000000-0005-0000-0000-0000EC020000}"/>
    <cellStyle name="Currency 4 2 2 2" xfId="342" xr:uid="{00000000-0005-0000-0000-0000ED020000}"/>
    <cellStyle name="Currency 4 2 2 2 2" xfId="1127" xr:uid="{00000000-0005-0000-0000-0000EE020000}"/>
    <cellStyle name="Currency 4 2 2 2 2 2" xfId="2173" xr:uid="{00000000-0005-0000-0000-0000EF020000}"/>
    <cellStyle name="Currency 4 2 2 2 3" xfId="861" xr:uid="{00000000-0005-0000-0000-0000F0020000}"/>
    <cellStyle name="Currency 4 2 2 2 3 2" xfId="1907" xr:uid="{00000000-0005-0000-0000-0000F1020000}"/>
    <cellStyle name="Currency 4 2 2 2 4" xfId="590" xr:uid="{00000000-0005-0000-0000-0000F2020000}"/>
    <cellStyle name="Currency 4 2 2 2 4 2" xfId="1641" xr:uid="{00000000-0005-0000-0000-0000F3020000}"/>
    <cellStyle name="Currency 4 2 2 2 5" xfId="1393" xr:uid="{00000000-0005-0000-0000-0000F4020000}"/>
    <cellStyle name="Currency 4 2 2 3" xfId="1003" xr:uid="{00000000-0005-0000-0000-0000F5020000}"/>
    <cellStyle name="Currency 4 2 2 3 2" xfId="2049" xr:uid="{00000000-0005-0000-0000-0000F6020000}"/>
    <cellStyle name="Currency 4 2 2 4" xfId="737" xr:uid="{00000000-0005-0000-0000-0000F7020000}"/>
    <cellStyle name="Currency 4 2 2 4 2" xfId="1783" xr:uid="{00000000-0005-0000-0000-0000F8020000}"/>
    <cellStyle name="Currency 4 2 2 5" xfId="466" xr:uid="{00000000-0005-0000-0000-0000F9020000}"/>
    <cellStyle name="Currency 4 2 2 5 2" xfId="1517" xr:uid="{00000000-0005-0000-0000-0000FA020000}"/>
    <cellStyle name="Currency 4 2 2 6" xfId="1269" xr:uid="{00000000-0005-0000-0000-0000FB020000}"/>
    <cellStyle name="Currency 4 2 3" xfId="295" xr:uid="{00000000-0005-0000-0000-0000FC020000}"/>
    <cellStyle name="Currency 4 2 3 2" xfId="1080" xr:uid="{00000000-0005-0000-0000-0000FD020000}"/>
    <cellStyle name="Currency 4 2 3 2 2" xfId="2126" xr:uid="{00000000-0005-0000-0000-0000FE020000}"/>
    <cellStyle name="Currency 4 2 3 3" xfId="814" xr:uid="{00000000-0005-0000-0000-0000FF020000}"/>
    <cellStyle name="Currency 4 2 3 3 2" xfId="1860" xr:uid="{00000000-0005-0000-0000-000000030000}"/>
    <cellStyle name="Currency 4 2 3 4" xfId="543" xr:uid="{00000000-0005-0000-0000-000001030000}"/>
    <cellStyle name="Currency 4 2 3 4 2" xfId="1594" xr:uid="{00000000-0005-0000-0000-000002030000}"/>
    <cellStyle name="Currency 4 2 3 5" xfId="1346" xr:uid="{00000000-0005-0000-0000-000003030000}"/>
    <cellStyle name="Currency 4 2 4" xfId="956" xr:uid="{00000000-0005-0000-0000-000004030000}"/>
    <cellStyle name="Currency 4 2 4 2" xfId="2002" xr:uid="{00000000-0005-0000-0000-000005030000}"/>
    <cellStyle name="Currency 4 2 5" xfId="690" xr:uid="{00000000-0005-0000-0000-000006030000}"/>
    <cellStyle name="Currency 4 2 5 2" xfId="1736" xr:uid="{00000000-0005-0000-0000-000007030000}"/>
    <cellStyle name="Currency 4 2 6" xfId="419" xr:uid="{00000000-0005-0000-0000-000008030000}"/>
    <cellStyle name="Currency 4 2 6 2" xfId="1470" xr:uid="{00000000-0005-0000-0000-000009030000}"/>
    <cellStyle name="Currency 4 2 7" xfId="1222" xr:uid="{00000000-0005-0000-0000-00000A030000}"/>
    <cellStyle name="Currency 4 3" xfId="161" xr:uid="{00000000-0005-0000-0000-00000B030000}"/>
    <cellStyle name="Currency 4 3 2" xfId="314" xr:uid="{00000000-0005-0000-0000-00000C030000}"/>
    <cellStyle name="Currency 4 3 2 2" xfId="1099" xr:uid="{00000000-0005-0000-0000-00000D030000}"/>
    <cellStyle name="Currency 4 3 2 2 2" xfId="2145" xr:uid="{00000000-0005-0000-0000-00000E030000}"/>
    <cellStyle name="Currency 4 3 2 3" xfId="833" xr:uid="{00000000-0005-0000-0000-00000F030000}"/>
    <cellStyle name="Currency 4 3 2 3 2" xfId="1879" xr:uid="{00000000-0005-0000-0000-000010030000}"/>
    <cellStyle name="Currency 4 3 2 4" xfId="562" xr:uid="{00000000-0005-0000-0000-000011030000}"/>
    <cellStyle name="Currency 4 3 2 4 2" xfId="1613" xr:uid="{00000000-0005-0000-0000-000012030000}"/>
    <cellStyle name="Currency 4 3 2 5" xfId="1365" xr:uid="{00000000-0005-0000-0000-000013030000}"/>
    <cellStyle name="Currency 4 3 3" xfId="975" xr:uid="{00000000-0005-0000-0000-000014030000}"/>
    <cellStyle name="Currency 4 3 3 2" xfId="2021" xr:uid="{00000000-0005-0000-0000-000015030000}"/>
    <cellStyle name="Currency 4 3 4" xfId="709" xr:uid="{00000000-0005-0000-0000-000016030000}"/>
    <cellStyle name="Currency 4 3 4 2" xfId="1755" xr:uid="{00000000-0005-0000-0000-000017030000}"/>
    <cellStyle name="Currency 4 3 5" xfId="438" xr:uid="{00000000-0005-0000-0000-000018030000}"/>
    <cellStyle name="Currency 4 3 5 2" xfId="1489" xr:uid="{00000000-0005-0000-0000-000019030000}"/>
    <cellStyle name="Currency 4 3 6" xfId="1241" xr:uid="{00000000-0005-0000-0000-00001A030000}"/>
    <cellStyle name="Currency 4 4" xfId="267" xr:uid="{00000000-0005-0000-0000-00001B030000}"/>
    <cellStyle name="Currency 4 4 2" xfId="1052" xr:uid="{00000000-0005-0000-0000-00001C030000}"/>
    <cellStyle name="Currency 4 4 2 2" xfId="2098" xr:uid="{00000000-0005-0000-0000-00001D030000}"/>
    <cellStyle name="Currency 4 4 3" xfId="786" xr:uid="{00000000-0005-0000-0000-00001E030000}"/>
    <cellStyle name="Currency 4 4 3 2" xfId="1832" xr:uid="{00000000-0005-0000-0000-00001F030000}"/>
    <cellStyle name="Currency 4 4 4" xfId="515" xr:uid="{00000000-0005-0000-0000-000020030000}"/>
    <cellStyle name="Currency 4 4 4 2" xfId="1566" xr:uid="{00000000-0005-0000-0000-000021030000}"/>
    <cellStyle name="Currency 4 4 5" xfId="1318" xr:uid="{00000000-0005-0000-0000-000022030000}"/>
    <cellStyle name="Currency 4 5" xfId="928" xr:uid="{00000000-0005-0000-0000-000023030000}"/>
    <cellStyle name="Currency 4 5 2" xfId="1974" xr:uid="{00000000-0005-0000-0000-000024030000}"/>
    <cellStyle name="Currency 4 6" xfId="662" xr:uid="{00000000-0005-0000-0000-000025030000}"/>
    <cellStyle name="Currency 4 6 2" xfId="1708" xr:uid="{00000000-0005-0000-0000-000026030000}"/>
    <cellStyle name="Currency 4 7" xfId="391" xr:uid="{00000000-0005-0000-0000-000027030000}"/>
    <cellStyle name="Currency 4 7 2" xfId="1442" xr:uid="{00000000-0005-0000-0000-000028030000}"/>
    <cellStyle name="Currency 4 8" xfId="1194" xr:uid="{00000000-0005-0000-0000-000029030000}"/>
    <cellStyle name="Currency 5" xfId="650" xr:uid="{00000000-0005-0000-0000-00002A030000}"/>
    <cellStyle name="Currency 5 2" xfId="1184" xr:uid="{00000000-0005-0000-0000-00002B030000}"/>
    <cellStyle name="Currency 5 2 2" xfId="2230" xr:uid="{00000000-0005-0000-0000-00002C030000}"/>
    <cellStyle name="Currency 5 3" xfId="918" xr:uid="{00000000-0005-0000-0000-00002D030000}"/>
    <cellStyle name="Currency 5 3 2" xfId="1964" xr:uid="{00000000-0005-0000-0000-00002E030000}"/>
    <cellStyle name="Currency 5 4" xfId="1698" xr:uid="{00000000-0005-0000-0000-00002F030000}"/>
    <cellStyle name="Explanatory Text" xfId="213" builtinId="53" customBuiltin="1"/>
    <cellStyle name="Explanatory Text 2" xfId="65" xr:uid="{00000000-0005-0000-0000-000031030000}"/>
    <cellStyle name="globaldir" xfId="645" xr:uid="{00000000-0005-0000-0000-000032030000}"/>
    <cellStyle name="Good" xfId="204" builtinId="26" customBuiltin="1"/>
    <cellStyle name="Good 2" xfId="66" xr:uid="{00000000-0005-0000-0000-000034030000}"/>
    <cellStyle name="Heading 1" xfId="200" builtinId="16" customBuiltin="1"/>
    <cellStyle name="Heading 1 2" xfId="67" xr:uid="{00000000-0005-0000-0000-000036030000}"/>
    <cellStyle name="Heading 2" xfId="201" builtinId="17" customBuiltin="1"/>
    <cellStyle name="Heading 2 2" xfId="68" xr:uid="{00000000-0005-0000-0000-000038030000}"/>
    <cellStyle name="Heading 3" xfId="202" builtinId="18" customBuiltin="1"/>
    <cellStyle name="Heading 3 2" xfId="69" xr:uid="{00000000-0005-0000-0000-00003A030000}"/>
    <cellStyle name="Heading 3 3" xfId="70" xr:uid="{00000000-0005-0000-0000-00003B030000}"/>
    <cellStyle name="Heading 4" xfId="203" builtinId="19" customBuiltin="1"/>
    <cellStyle name="Heading 4 2" xfId="71" xr:uid="{00000000-0005-0000-0000-00003D030000}"/>
    <cellStyle name="Hyperlink 2" xfId="150" xr:uid="{00000000-0005-0000-0000-00003E030000}"/>
    <cellStyle name="Input" xfId="207" builtinId="20" customBuiltin="1"/>
    <cellStyle name="Input 2" xfId="72" xr:uid="{00000000-0005-0000-0000-000040030000}"/>
    <cellStyle name="Linked Cell" xfId="210" builtinId="24" customBuiltin="1"/>
    <cellStyle name="Linked Cell 2" xfId="73" xr:uid="{00000000-0005-0000-0000-000042030000}"/>
    <cellStyle name="LockedStyle" xfId="74" xr:uid="{00000000-0005-0000-0000-000043030000}"/>
    <cellStyle name="Neutral" xfId="206" builtinId="28" customBuiltin="1"/>
    <cellStyle name="Neutral 2" xfId="75" xr:uid="{00000000-0005-0000-0000-000045030000}"/>
    <cellStyle name="Normal" xfId="0" builtinId="0" customBuiltin="1"/>
    <cellStyle name="Normal - Style1" xfId="646" xr:uid="{00000000-0005-0000-0000-000047030000}"/>
    <cellStyle name="Normal 10" xfId="76" xr:uid="{00000000-0005-0000-0000-000048030000}"/>
    <cellStyle name="Normal 10 2" xfId="149" xr:uid="{00000000-0005-0000-0000-000049030000}"/>
    <cellStyle name="Normal 10 2 2" xfId="198" xr:uid="{00000000-0005-0000-0000-00004A030000}"/>
    <cellStyle name="Normal 10 2 2 2" xfId="351" xr:uid="{00000000-0005-0000-0000-00004B030000}"/>
    <cellStyle name="Normal 10 2 2 2 2" xfId="1136" xr:uid="{00000000-0005-0000-0000-00004C030000}"/>
    <cellStyle name="Normal 10 2 2 2 2 2" xfId="2182" xr:uid="{00000000-0005-0000-0000-00004D030000}"/>
    <cellStyle name="Normal 10 2 2 2 3" xfId="870" xr:uid="{00000000-0005-0000-0000-00004E030000}"/>
    <cellStyle name="Normal 10 2 2 2 3 2" xfId="1916" xr:uid="{00000000-0005-0000-0000-00004F030000}"/>
    <cellStyle name="Normal 10 2 2 2 4" xfId="599" xr:uid="{00000000-0005-0000-0000-000050030000}"/>
    <cellStyle name="Normal 10 2 2 2 4 2" xfId="1650" xr:uid="{00000000-0005-0000-0000-000051030000}"/>
    <cellStyle name="Normal 10 2 2 2 5" xfId="1402" xr:uid="{00000000-0005-0000-0000-000052030000}"/>
    <cellStyle name="Normal 10 2 2 3" xfId="1012" xr:uid="{00000000-0005-0000-0000-000053030000}"/>
    <cellStyle name="Normal 10 2 2 3 2" xfId="2058" xr:uid="{00000000-0005-0000-0000-000054030000}"/>
    <cellStyle name="Normal 10 2 2 4" xfId="746" xr:uid="{00000000-0005-0000-0000-000055030000}"/>
    <cellStyle name="Normal 10 2 2 4 2" xfId="1792" xr:uid="{00000000-0005-0000-0000-000056030000}"/>
    <cellStyle name="Normal 10 2 2 5" xfId="475" xr:uid="{00000000-0005-0000-0000-000057030000}"/>
    <cellStyle name="Normal 10 2 2 5 2" xfId="1526" xr:uid="{00000000-0005-0000-0000-000058030000}"/>
    <cellStyle name="Normal 10 2 2 6" xfId="1278" xr:uid="{00000000-0005-0000-0000-000059030000}"/>
    <cellStyle name="Normal 10 2 3" xfId="304" xr:uid="{00000000-0005-0000-0000-00005A030000}"/>
    <cellStyle name="Normal 10 2 3 2" xfId="1089" xr:uid="{00000000-0005-0000-0000-00005B030000}"/>
    <cellStyle name="Normal 10 2 3 2 2" xfId="2135" xr:uid="{00000000-0005-0000-0000-00005C030000}"/>
    <cellStyle name="Normal 10 2 3 3" xfId="823" xr:uid="{00000000-0005-0000-0000-00005D030000}"/>
    <cellStyle name="Normal 10 2 3 3 2" xfId="1869" xr:uid="{00000000-0005-0000-0000-00005E030000}"/>
    <cellStyle name="Normal 10 2 3 4" xfId="552" xr:uid="{00000000-0005-0000-0000-00005F030000}"/>
    <cellStyle name="Normal 10 2 3 4 2" xfId="1603" xr:uid="{00000000-0005-0000-0000-000060030000}"/>
    <cellStyle name="Normal 10 2 3 5" xfId="1355" xr:uid="{00000000-0005-0000-0000-000061030000}"/>
    <cellStyle name="Normal 10 2 4" xfId="965" xr:uid="{00000000-0005-0000-0000-000062030000}"/>
    <cellStyle name="Normal 10 2 4 2" xfId="2011" xr:uid="{00000000-0005-0000-0000-000063030000}"/>
    <cellStyle name="Normal 10 2 5" xfId="699" xr:uid="{00000000-0005-0000-0000-000064030000}"/>
    <cellStyle name="Normal 10 2 5 2" xfId="1745" xr:uid="{00000000-0005-0000-0000-000065030000}"/>
    <cellStyle name="Normal 10 2 6" xfId="428" xr:uid="{00000000-0005-0000-0000-000066030000}"/>
    <cellStyle name="Normal 10 2 6 2" xfId="1479" xr:uid="{00000000-0005-0000-0000-000067030000}"/>
    <cellStyle name="Normal 10 2 7" xfId="1231" xr:uid="{00000000-0005-0000-0000-000068030000}"/>
    <cellStyle name="Normal 10 3" xfId="162" xr:uid="{00000000-0005-0000-0000-000069030000}"/>
    <cellStyle name="Normal 10 3 2" xfId="315" xr:uid="{00000000-0005-0000-0000-00006A030000}"/>
    <cellStyle name="Normal 10 3 2 2" xfId="1100" xr:uid="{00000000-0005-0000-0000-00006B030000}"/>
    <cellStyle name="Normal 10 3 2 2 2" xfId="2146" xr:uid="{00000000-0005-0000-0000-00006C030000}"/>
    <cellStyle name="Normal 10 3 2 3" xfId="834" xr:uid="{00000000-0005-0000-0000-00006D030000}"/>
    <cellStyle name="Normal 10 3 2 3 2" xfId="1880" xr:uid="{00000000-0005-0000-0000-00006E030000}"/>
    <cellStyle name="Normal 10 3 2 4" xfId="563" xr:uid="{00000000-0005-0000-0000-00006F030000}"/>
    <cellStyle name="Normal 10 3 2 4 2" xfId="1614" xr:uid="{00000000-0005-0000-0000-000070030000}"/>
    <cellStyle name="Normal 10 3 2 5" xfId="1366" xr:uid="{00000000-0005-0000-0000-000071030000}"/>
    <cellStyle name="Normal 10 3 3" xfId="976" xr:uid="{00000000-0005-0000-0000-000072030000}"/>
    <cellStyle name="Normal 10 3 3 2" xfId="2022" xr:uid="{00000000-0005-0000-0000-000073030000}"/>
    <cellStyle name="Normal 10 3 4" xfId="710" xr:uid="{00000000-0005-0000-0000-000074030000}"/>
    <cellStyle name="Normal 10 3 4 2" xfId="1756" xr:uid="{00000000-0005-0000-0000-000075030000}"/>
    <cellStyle name="Normal 10 3 5" xfId="439" xr:uid="{00000000-0005-0000-0000-000076030000}"/>
    <cellStyle name="Normal 10 3 5 2" xfId="1490" xr:uid="{00000000-0005-0000-0000-000077030000}"/>
    <cellStyle name="Normal 10 3 6" xfId="1242" xr:uid="{00000000-0005-0000-0000-000078030000}"/>
    <cellStyle name="Normal 10 4" xfId="268" xr:uid="{00000000-0005-0000-0000-000079030000}"/>
    <cellStyle name="Normal 10 4 2" xfId="1053" xr:uid="{00000000-0005-0000-0000-00007A030000}"/>
    <cellStyle name="Normal 10 4 2 2" xfId="2099" xr:uid="{00000000-0005-0000-0000-00007B030000}"/>
    <cellStyle name="Normal 10 4 3" xfId="787" xr:uid="{00000000-0005-0000-0000-00007C030000}"/>
    <cellStyle name="Normal 10 4 3 2" xfId="1833" xr:uid="{00000000-0005-0000-0000-00007D030000}"/>
    <cellStyle name="Normal 10 4 4" xfId="516" xr:uid="{00000000-0005-0000-0000-00007E030000}"/>
    <cellStyle name="Normal 10 4 4 2" xfId="1567" xr:uid="{00000000-0005-0000-0000-00007F030000}"/>
    <cellStyle name="Normal 10 4 5" xfId="1319" xr:uid="{00000000-0005-0000-0000-000080030000}"/>
    <cellStyle name="Normal 10 5" xfId="929" xr:uid="{00000000-0005-0000-0000-000081030000}"/>
    <cellStyle name="Normal 10 5 2" xfId="1975" xr:uid="{00000000-0005-0000-0000-000082030000}"/>
    <cellStyle name="Normal 10 6" xfId="663" xr:uid="{00000000-0005-0000-0000-000083030000}"/>
    <cellStyle name="Normal 10 6 2" xfId="1709" xr:uid="{00000000-0005-0000-0000-000084030000}"/>
    <cellStyle name="Normal 10 7" xfId="392" xr:uid="{00000000-0005-0000-0000-000085030000}"/>
    <cellStyle name="Normal 10 7 2" xfId="1443" xr:uid="{00000000-0005-0000-0000-000086030000}"/>
    <cellStyle name="Normal 10 8" xfId="1195" xr:uid="{00000000-0005-0000-0000-000087030000}"/>
    <cellStyle name="Normal 11" xfId="77" xr:uid="{00000000-0005-0000-0000-000088030000}"/>
    <cellStyle name="Normal 12" xfId="78" xr:uid="{00000000-0005-0000-0000-000089030000}"/>
    <cellStyle name="Normal 13" xfId="79" xr:uid="{00000000-0005-0000-0000-00008A030000}"/>
    <cellStyle name="Normal 14" xfId="80" xr:uid="{00000000-0005-0000-0000-00008B030000}"/>
    <cellStyle name="Normal 14 2" xfId="81" xr:uid="{00000000-0005-0000-0000-00008C030000}"/>
    <cellStyle name="Normal 14 5" xfId="82" xr:uid="{00000000-0005-0000-0000-00008D030000}"/>
    <cellStyle name="Normal 15" xfId="83" xr:uid="{00000000-0005-0000-0000-00008E030000}"/>
    <cellStyle name="Normal 15 2" xfId="163" xr:uid="{00000000-0005-0000-0000-00008F030000}"/>
    <cellStyle name="Normal 15 2 2" xfId="316" xr:uid="{00000000-0005-0000-0000-000090030000}"/>
    <cellStyle name="Normal 15 2 2 2" xfId="1101" xr:uid="{00000000-0005-0000-0000-000091030000}"/>
    <cellStyle name="Normal 15 2 2 2 2" xfId="2147" xr:uid="{00000000-0005-0000-0000-000092030000}"/>
    <cellStyle name="Normal 15 2 2 3" xfId="835" xr:uid="{00000000-0005-0000-0000-000093030000}"/>
    <cellStyle name="Normal 15 2 2 3 2" xfId="1881" xr:uid="{00000000-0005-0000-0000-000094030000}"/>
    <cellStyle name="Normal 15 2 2 4" xfId="564" xr:uid="{00000000-0005-0000-0000-000095030000}"/>
    <cellStyle name="Normal 15 2 2 4 2" xfId="1615" xr:uid="{00000000-0005-0000-0000-000096030000}"/>
    <cellStyle name="Normal 15 2 2 5" xfId="1367" xr:uid="{00000000-0005-0000-0000-000097030000}"/>
    <cellStyle name="Normal 15 2 3" xfId="977" xr:uid="{00000000-0005-0000-0000-000098030000}"/>
    <cellStyle name="Normal 15 2 3 2" xfId="2023" xr:uid="{00000000-0005-0000-0000-000099030000}"/>
    <cellStyle name="Normal 15 2 4" xfId="711" xr:uid="{00000000-0005-0000-0000-00009A030000}"/>
    <cellStyle name="Normal 15 2 4 2" xfId="1757" xr:uid="{00000000-0005-0000-0000-00009B030000}"/>
    <cellStyle name="Normal 15 2 5" xfId="440" xr:uid="{00000000-0005-0000-0000-00009C030000}"/>
    <cellStyle name="Normal 15 2 5 2" xfId="1491" xr:uid="{00000000-0005-0000-0000-00009D030000}"/>
    <cellStyle name="Normal 15 2 6" xfId="1243" xr:uid="{00000000-0005-0000-0000-00009E030000}"/>
    <cellStyle name="Normal 15 3" xfId="269" xr:uid="{00000000-0005-0000-0000-00009F030000}"/>
    <cellStyle name="Normal 15 3 2" xfId="1054" xr:uid="{00000000-0005-0000-0000-0000A0030000}"/>
    <cellStyle name="Normal 15 3 2 2" xfId="2100" xr:uid="{00000000-0005-0000-0000-0000A1030000}"/>
    <cellStyle name="Normal 15 3 3" xfId="788" xr:uid="{00000000-0005-0000-0000-0000A2030000}"/>
    <cellStyle name="Normal 15 3 3 2" xfId="1834" xr:uid="{00000000-0005-0000-0000-0000A3030000}"/>
    <cellStyle name="Normal 15 3 4" xfId="517" xr:uid="{00000000-0005-0000-0000-0000A4030000}"/>
    <cellStyle name="Normal 15 3 4 2" xfId="1568" xr:uid="{00000000-0005-0000-0000-0000A5030000}"/>
    <cellStyle name="Normal 15 3 5" xfId="1320" xr:uid="{00000000-0005-0000-0000-0000A6030000}"/>
    <cellStyle name="Normal 15 4" xfId="930" xr:uid="{00000000-0005-0000-0000-0000A7030000}"/>
    <cellStyle name="Normal 15 4 2" xfId="1976" xr:uid="{00000000-0005-0000-0000-0000A8030000}"/>
    <cellStyle name="Normal 15 5" xfId="664" xr:uid="{00000000-0005-0000-0000-0000A9030000}"/>
    <cellStyle name="Normal 15 5 2" xfId="1710" xr:uid="{00000000-0005-0000-0000-0000AA030000}"/>
    <cellStyle name="Normal 15 6" xfId="393" xr:uid="{00000000-0005-0000-0000-0000AB030000}"/>
    <cellStyle name="Normal 15 6 2" xfId="1444" xr:uid="{00000000-0005-0000-0000-0000AC030000}"/>
    <cellStyle name="Normal 15 7" xfId="1196" xr:uid="{00000000-0005-0000-0000-0000AD030000}"/>
    <cellStyle name="Normal 16" xfId="84" xr:uid="{00000000-0005-0000-0000-0000AE030000}"/>
    <cellStyle name="Normal 16 2" xfId="164" xr:uid="{00000000-0005-0000-0000-0000AF030000}"/>
    <cellStyle name="Normal 16 2 2" xfId="317" xr:uid="{00000000-0005-0000-0000-0000B0030000}"/>
    <cellStyle name="Normal 16 2 2 2" xfId="1102" xr:uid="{00000000-0005-0000-0000-0000B1030000}"/>
    <cellStyle name="Normal 16 2 2 2 2" xfId="2148" xr:uid="{00000000-0005-0000-0000-0000B2030000}"/>
    <cellStyle name="Normal 16 2 2 3" xfId="836" xr:uid="{00000000-0005-0000-0000-0000B3030000}"/>
    <cellStyle name="Normal 16 2 2 3 2" xfId="1882" xr:uid="{00000000-0005-0000-0000-0000B4030000}"/>
    <cellStyle name="Normal 16 2 2 4" xfId="565" xr:uid="{00000000-0005-0000-0000-0000B5030000}"/>
    <cellStyle name="Normal 16 2 2 4 2" xfId="1616" xr:uid="{00000000-0005-0000-0000-0000B6030000}"/>
    <cellStyle name="Normal 16 2 2 5" xfId="1368" xr:uid="{00000000-0005-0000-0000-0000B7030000}"/>
    <cellStyle name="Normal 16 2 3" xfId="978" xr:uid="{00000000-0005-0000-0000-0000B8030000}"/>
    <cellStyle name="Normal 16 2 3 2" xfId="2024" xr:uid="{00000000-0005-0000-0000-0000B9030000}"/>
    <cellStyle name="Normal 16 2 4" xfId="712" xr:uid="{00000000-0005-0000-0000-0000BA030000}"/>
    <cellStyle name="Normal 16 2 4 2" xfId="1758" xr:uid="{00000000-0005-0000-0000-0000BB030000}"/>
    <cellStyle name="Normal 16 2 5" xfId="441" xr:uid="{00000000-0005-0000-0000-0000BC030000}"/>
    <cellStyle name="Normal 16 2 5 2" xfId="1492" xr:uid="{00000000-0005-0000-0000-0000BD030000}"/>
    <cellStyle name="Normal 16 2 6" xfId="1244" xr:uid="{00000000-0005-0000-0000-0000BE030000}"/>
    <cellStyle name="Normal 16 3" xfId="270" xr:uid="{00000000-0005-0000-0000-0000BF030000}"/>
    <cellStyle name="Normal 16 3 2" xfId="1055" xr:uid="{00000000-0005-0000-0000-0000C0030000}"/>
    <cellStyle name="Normal 16 3 2 2" xfId="2101" xr:uid="{00000000-0005-0000-0000-0000C1030000}"/>
    <cellStyle name="Normal 16 3 3" xfId="789" xr:uid="{00000000-0005-0000-0000-0000C2030000}"/>
    <cellStyle name="Normal 16 3 3 2" xfId="1835" xr:uid="{00000000-0005-0000-0000-0000C3030000}"/>
    <cellStyle name="Normal 16 3 4" xfId="518" xr:uid="{00000000-0005-0000-0000-0000C4030000}"/>
    <cellStyle name="Normal 16 3 4 2" xfId="1569" xr:uid="{00000000-0005-0000-0000-0000C5030000}"/>
    <cellStyle name="Normal 16 3 5" xfId="1321" xr:uid="{00000000-0005-0000-0000-0000C6030000}"/>
    <cellStyle name="Normal 16 4" xfId="931" xr:uid="{00000000-0005-0000-0000-0000C7030000}"/>
    <cellStyle name="Normal 16 4 2" xfId="1977" xr:uid="{00000000-0005-0000-0000-0000C8030000}"/>
    <cellStyle name="Normal 16 5" xfId="665" xr:uid="{00000000-0005-0000-0000-0000C9030000}"/>
    <cellStyle name="Normal 16 5 2" xfId="1711" xr:uid="{00000000-0005-0000-0000-0000CA030000}"/>
    <cellStyle name="Normal 16 6" xfId="394" xr:uid="{00000000-0005-0000-0000-0000CB030000}"/>
    <cellStyle name="Normal 16 6 2" xfId="1445" xr:uid="{00000000-0005-0000-0000-0000CC030000}"/>
    <cellStyle name="Normal 16 7" xfId="1197" xr:uid="{00000000-0005-0000-0000-0000CD030000}"/>
    <cellStyle name="Normal 17" xfId="85" xr:uid="{00000000-0005-0000-0000-0000CE030000}"/>
    <cellStyle name="Normal 17 2" xfId="165" xr:uid="{00000000-0005-0000-0000-0000CF030000}"/>
    <cellStyle name="Normal 17 2 2" xfId="318" xr:uid="{00000000-0005-0000-0000-0000D0030000}"/>
    <cellStyle name="Normal 17 2 2 2" xfId="1103" xr:uid="{00000000-0005-0000-0000-0000D1030000}"/>
    <cellStyle name="Normal 17 2 2 2 2" xfId="2149" xr:uid="{00000000-0005-0000-0000-0000D2030000}"/>
    <cellStyle name="Normal 17 2 2 3" xfId="837" xr:uid="{00000000-0005-0000-0000-0000D3030000}"/>
    <cellStyle name="Normal 17 2 2 3 2" xfId="1883" xr:uid="{00000000-0005-0000-0000-0000D4030000}"/>
    <cellStyle name="Normal 17 2 2 4" xfId="566" xr:uid="{00000000-0005-0000-0000-0000D5030000}"/>
    <cellStyle name="Normal 17 2 2 4 2" xfId="1617" xr:uid="{00000000-0005-0000-0000-0000D6030000}"/>
    <cellStyle name="Normal 17 2 2 5" xfId="1369" xr:uid="{00000000-0005-0000-0000-0000D7030000}"/>
    <cellStyle name="Normal 17 2 3" xfId="979" xr:uid="{00000000-0005-0000-0000-0000D8030000}"/>
    <cellStyle name="Normal 17 2 3 2" xfId="2025" xr:uid="{00000000-0005-0000-0000-0000D9030000}"/>
    <cellStyle name="Normal 17 2 4" xfId="713" xr:uid="{00000000-0005-0000-0000-0000DA030000}"/>
    <cellStyle name="Normal 17 2 4 2" xfId="1759" xr:uid="{00000000-0005-0000-0000-0000DB030000}"/>
    <cellStyle name="Normal 17 2 5" xfId="442" xr:uid="{00000000-0005-0000-0000-0000DC030000}"/>
    <cellStyle name="Normal 17 2 5 2" xfId="1493" xr:uid="{00000000-0005-0000-0000-0000DD030000}"/>
    <cellStyle name="Normal 17 2 6" xfId="1245" xr:uid="{00000000-0005-0000-0000-0000DE030000}"/>
    <cellStyle name="Normal 17 3" xfId="271" xr:uid="{00000000-0005-0000-0000-0000DF030000}"/>
    <cellStyle name="Normal 17 3 2" xfId="1056" xr:uid="{00000000-0005-0000-0000-0000E0030000}"/>
    <cellStyle name="Normal 17 3 2 2" xfId="2102" xr:uid="{00000000-0005-0000-0000-0000E1030000}"/>
    <cellStyle name="Normal 17 3 3" xfId="790" xr:uid="{00000000-0005-0000-0000-0000E2030000}"/>
    <cellStyle name="Normal 17 3 3 2" xfId="1836" xr:uid="{00000000-0005-0000-0000-0000E3030000}"/>
    <cellStyle name="Normal 17 3 4" xfId="519" xr:uid="{00000000-0005-0000-0000-0000E4030000}"/>
    <cellStyle name="Normal 17 3 4 2" xfId="1570" xr:uid="{00000000-0005-0000-0000-0000E5030000}"/>
    <cellStyle name="Normal 17 3 5" xfId="1322" xr:uid="{00000000-0005-0000-0000-0000E6030000}"/>
    <cellStyle name="Normal 17 4" xfId="932" xr:uid="{00000000-0005-0000-0000-0000E7030000}"/>
    <cellStyle name="Normal 17 4 2" xfId="1978" xr:uid="{00000000-0005-0000-0000-0000E8030000}"/>
    <cellStyle name="Normal 17 5" xfId="666" xr:uid="{00000000-0005-0000-0000-0000E9030000}"/>
    <cellStyle name="Normal 17 5 2" xfId="1712" xr:uid="{00000000-0005-0000-0000-0000EA030000}"/>
    <cellStyle name="Normal 17 6" xfId="395" xr:uid="{00000000-0005-0000-0000-0000EB030000}"/>
    <cellStyle name="Normal 17 6 2" xfId="1446" xr:uid="{00000000-0005-0000-0000-0000EC030000}"/>
    <cellStyle name="Normal 17 7" xfId="1198" xr:uid="{00000000-0005-0000-0000-0000ED030000}"/>
    <cellStyle name="Normal 18" xfId="86" xr:uid="{00000000-0005-0000-0000-0000EE030000}"/>
    <cellStyle name="Normal 18 2" xfId="166" xr:uid="{00000000-0005-0000-0000-0000EF030000}"/>
    <cellStyle name="Normal 18 2 2" xfId="319" xr:uid="{00000000-0005-0000-0000-0000F0030000}"/>
    <cellStyle name="Normal 18 2 2 2" xfId="1104" xr:uid="{00000000-0005-0000-0000-0000F1030000}"/>
    <cellStyle name="Normal 18 2 2 2 2" xfId="2150" xr:uid="{00000000-0005-0000-0000-0000F2030000}"/>
    <cellStyle name="Normal 18 2 2 3" xfId="838" xr:uid="{00000000-0005-0000-0000-0000F3030000}"/>
    <cellStyle name="Normal 18 2 2 3 2" xfId="1884" xr:uid="{00000000-0005-0000-0000-0000F4030000}"/>
    <cellStyle name="Normal 18 2 2 4" xfId="567" xr:uid="{00000000-0005-0000-0000-0000F5030000}"/>
    <cellStyle name="Normal 18 2 2 4 2" xfId="1618" xr:uid="{00000000-0005-0000-0000-0000F6030000}"/>
    <cellStyle name="Normal 18 2 2 5" xfId="1370" xr:uid="{00000000-0005-0000-0000-0000F7030000}"/>
    <cellStyle name="Normal 18 2 3" xfId="980" xr:uid="{00000000-0005-0000-0000-0000F8030000}"/>
    <cellStyle name="Normal 18 2 3 2" xfId="2026" xr:uid="{00000000-0005-0000-0000-0000F9030000}"/>
    <cellStyle name="Normal 18 2 4" xfId="714" xr:uid="{00000000-0005-0000-0000-0000FA030000}"/>
    <cellStyle name="Normal 18 2 4 2" xfId="1760" xr:uid="{00000000-0005-0000-0000-0000FB030000}"/>
    <cellStyle name="Normal 18 2 5" xfId="443" xr:uid="{00000000-0005-0000-0000-0000FC030000}"/>
    <cellStyle name="Normal 18 2 5 2" xfId="1494" xr:uid="{00000000-0005-0000-0000-0000FD030000}"/>
    <cellStyle name="Normal 18 2 6" xfId="1246" xr:uid="{00000000-0005-0000-0000-0000FE030000}"/>
    <cellStyle name="Normal 18 3" xfId="272" xr:uid="{00000000-0005-0000-0000-0000FF030000}"/>
    <cellStyle name="Normal 18 3 2" xfId="1057" xr:uid="{00000000-0005-0000-0000-000000040000}"/>
    <cellStyle name="Normal 18 3 2 2" xfId="2103" xr:uid="{00000000-0005-0000-0000-000001040000}"/>
    <cellStyle name="Normal 18 3 3" xfId="791" xr:uid="{00000000-0005-0000-0000-000002040000}"/>
    <cellStyle name="Normal 18 3 3 2" xfId="1837" xr:uid="{00000000-0005-0000-0000-000003040000}"/>
    <cellStyle name="Normal 18 3 4" xfId="520" xr:uid="{00000000-0005-0000-0000-000004040000}"/>
    <cellStyle name="Normal 18 3 4 2" xfId="1571" xr:uid="{00000000-0005-0000-0000-000005040000}"/>
    <cellStyle name="Normal 18 3 5" xfId="1323" xr:uid="{00000000-0005-0000-0000-000006040000}"/>
    <cellStyle name="Normal 18 4" xfId="933" xr:uid="{00000000-0005-0000-0000-000007040000}"/>
    <cellStyle name="Normal 18 4 2" xfId="1979" xr:uid="{00000000-0005-0000-0000-000008040000}"/>
    <cellStyle name="Normal 18 5" xfId="667" xr:uid="{00000000-0005-0000-0000-000009040000}"/>
    <cellStyle name="Normal 18 5 2" xfId="1713" xr:uid="{00000000-0005-0000-0000-00000A040000}"/>
    <cellStyle name="Normal 18 6" xfId="396" xr:uid="{00000000-0005-0000-0000-00000B040000}"/>
    <cellStyle name="Normal 18 6 2" xfId="1447" xr:uid="{00000000-0005-0000-0000-00000C040000}"/>
    <cellStyle name="Normal 18 7" xfId="1199" xr:uid="{00000000-0005-0000-0000-00000D040000}"/>
    <cellStyle name="Normal 19" xfId="87" xr:uid="{00000000-0005-0000-0000-00000E040000}"/>
    <cellStyle name="Normal 19 2" xfId="17" xr:uid="{00000000-0005-0000-0000-00000F040000}"/>
    <cellStyle name="Normal 2" xfId="4" xr:uid="{00000000-0005-0000-0000-000010040000}"/>
    <cellStyle name="Normal 2 2" xfId="5" xr:uid="{00000000-0005-0000-0000-000011040000}"/>
    <cellStyle name="Normal 2 2 2" xfId="6" xr:uid="{00000000-0005-0000-0000-000012040000}"/>
    <cellStyle name="Normal 2 2 2 2" xfId="138" xr:uid="{00000000-0005-0000-0000-000013040000}"/>
    <cellStyle name="Normal 2 2 2 3" xfId="152" xr:uid="{00000000-0005-0000-0000-000014040000}"/>
    <cellStyle name="Normal 2 2 2 3 2" xfId="305" xr:uid="{00000000-0005-0000-0000-000015040000}"/>
    <cellStyle name="Normal 2 2 2 3 2 2" xfId="1090" xr:uid="{00000000-0005-0000-0000-000016040000}"/>
    <cellStyle name="Normal 2 2 2 3 2 2 2" xfId="2136" xr:uid="{00000000-0005-0000-0000-000017040000}"/>
    <cellStyle name="Normal 2 2 2 3 2 3" xfId="824" xr:uid="{00000000-0005-0000-0000-000018040000}"/>
    <cellStyle name="Normal 2 2 2 3 2 3 2" xfId="1870" xr:uid="{00000000-0005-0000-0000-000019040000}"/>
    <cellStyle name="Normal 2 2 2 3 2 4" xfId="553" xr:uid="{00000000-0005-0000-0000-00001A040000}"/>
    <cellStyle name="Normal 2 2 2 3 2 4 2" xfId="1604" xr:uid="{00000000-0005-0000-0000-00001B040000}"/>
    <cellStyle name="Normal 2 2 2 3 2 5" xfId="1356" xr:uid="{00000000-0005-0000-0000-00001C040000}"/>
    <cellStyle name="Normal 2 2 2 3 3" xfId="966" xr:uid="{00000000-0005-0000-0000-00001D040000}"/>
    <cellStyle name="Normal 2 2 2 3 3 2" xfId="2012" xr:uid="{00000000-0005-0000-0000-00001E040000}"/>
    <cellStyle name="Normal 2 2 2 3 4" xfId="700" xr:uid="{00000000-0005-0000-0000-00001F040000}"/>
    <cellStyle name="Normal 2 2 2 3 4 2" xfId="1746" xr:uid="{00000000-0005-0000-0000-000020040000}"/>
    <cellStyle name="Normal 2 2 2 3 5" xfId="429" xr:uid="{00000000-0005-0000-0000-000021040000}"/>
    <cellStyle name="Normal 2 2 2 3 5 2" xfId="1480" xr:uid="{00000000-0005-0000-0000-000022040000}"/>
    <cellStyle name="Normal 2 2 2 3 6" xfId="1232" xr:uid="{00000000-0005-0000-0000-000023040000}"/>
    <cellStyle name="Normal 2 2 2 4" xfId="258" xr:uid="{00000000-0005-0000-0000-000024040000}"/>
    <cellStyle name="Normal 2 2 2 4 2" xfId="1043" xr:uid="{00000000-0005-0000-0000-000025040000}"/>
    <cellStyle name="Normal 2 2 2 4 2 2" xfId="2089" xr:uid="{00000000-0005-0000-0000-000026040000}"/>
    <cellStyle name="Normal 2 2 2 4 3" xfId="777" xr:uid="{00000000-0005-0000-0000-000027040000}"/>
    <cellStyle name="Normal 2 2 2 4 3 2" xfId="1823" xr:uid="{00000000-0005-0000-0000-000028040000}"/>
    <cellStyle name="Normal 2 2 2 4 4" xfId="506" xr:uid="{00000000-0005-0000-0000-000029040000}"/>
    <cellStyle name="Normal 2 2 2 4 4 2" xfId="1557" xr:uid="{00000000-0005-0000-0000-00002A040000}"/>
    <cellStyle name="Normal 2 2 2 4 5" xfId="1309" xr:uid="{00000000-0005-0000-0000-00002B040000}"/>
    <cellStyle name="Normal 2 2 2 5" xfId="919" xr:uid="{00000000-0005-0000-0000-00002C040000}"/>
    <cellStyle name="Normal 2 2 2 5 2" xfId="1965" xr:uid="{00000000-0005-0000-0000-00002D040000}"/>
    <cellStyle name="Normal 2 2 2 6" xfId="653" xr:uid="{00000000-0005-0000-0000-00002E040000}"/>
    <cellStyle name="Normal 2 2 2 6 2" xfId="1699" xr:uid="{00000000-0005-0000-0000-00002F040000}"/>
    <cellStyle name="Normal 2 2 2 7" xfId="382" xr:uid="{00000000-0005-0000-0000-000030040000}"/>
    <cellStyle name="Normal 2 2 2 7 2" xfId="1433" xr:uid="{00000000-0005-0000-0000-000031040000}"/>
    <cellStyle name="Normal 2 2 2 8" xfId="1185" xr:uid="{00000000-0005-0000-0000-000032040000}"/>
    <cellStyle name="Normal 2 2 3" xfId="88" xr:uid="{00000000-0005-0000-0000-000033040000}"/>
    <cellStyle name="Normal 2 2 4" xfId="89" xr:uid="{00000000-0005-0000-0000-000034040000}"/>
    <cellStyle name="Normal 2 2 4 2" xfId="167" xr:uid="{00000000-0005-0000-0000-000035040000}"/>
    <cellStyle name="Normal 2 2 4 2 2" xfId="320" xr:uid="{00000000-0005-0000-0000-000036040000}"/>
    <cellStyle name="Normal 2 2 4 2 2 2" xfId="1105" xr:uid="{00000000-0005-0000-0000-000037040000}"/>
    <cellStyle name="Normal 2 2 4 2 2 2 2" xfId="2151" xr:uid="{00000000-0005-0000-0000-000038040000}"/>
    <cellStyle name="Normal 2 2 4 2 2 3" xfId="839" xr:uid="{00000000-0005-0000-0000-000039040000}"/>
    <cellStyle name="Normal 2 2 4 2 2 3 2" xfId="1885" xr:uid="{00000000-0005-0000-0000-00003A040000}"/>
    <cellStyle name="Normal 2 2 4 2 2 4" xfId="568" xr:uid="{00000000-0005-0000-0000-00003B040000}"/>
    <cellStyle name="Normal 2 2 4 2 2 4 2" xfId="1619" xr:uid="{00000000-0005-0000-0000-00003C040000}"/>
    <cellStyle name="Normal 2 2 4 2 2 5" xfId="1371" xr:uid="{00000000-0005-0000-0000-00003D040000}"/>
    <cellStyle name="Normal 2 2 4 2 3" xfId="981" xr:uid="{00000000-0005-0000-0000-00003E040000}"/>
    <cellStyle name="Normal 2 2 4 2 3 2" xfId="2027" xr:uid="{00000000-0005-0000-0000-00003F040000}"/>
    <cellStyle name="Normal 2 2 4 2 4" xfId="715" xr:uid="{00000000-0005-0000-0000-000040040000}"/>
    <cellStyle name="Normal 2 2 4 2 4 2" xfId="1761" xr:uid="{00000000-0005-0000-0000-000041040000}"/>
    <cellStyle name="Normal 2 2 4 2 5" xfId="444" xr:uid="{00000000-0005-0000-0000-000042040000}"/>
    <cellStyle name="Normal 2 2 4 2 5 2" xfId="1495" xr:uid="{00000000-0005-0000-0000-000043040000}"/>
    <cellStyle name="Normal 2 2 4 2 6" xfId="1247" xr:uid="{00000000-0005-0000-0000-000044040000}"/>
    <cellStyle name="Normal 2 2 4 3" xfId="273" xr:uid="{00000000-0005-0000-0000-000045040000}"/>
    <cellStyle name="Normal 2 2 4 3 2" xfId="1058" xr:uid="{00000000-0005-0000-0000-000046040000}"/>
    <cellStyle name="Normal 2 2 4 3 2 2" xfId="2104" xr:uid="{00000000-0005-0000-0000-000047040000}"/>
    <cellStyle name="Normal 2 2 4 3 3" xfId="792" xr:uid="{00000000-0005-0000-0000-000048040000}"/>
    <cellStyle name="Normal 2 2 4 3 3 2" xfId="1838" xr:uid="{00000000-0005-0000-0000-000049040000}"/>
    <cellStyle name="Normal 2 2 4 3 4" xfId="521" xr:uid="{00000000-0005-0000-0000-00004A040000}"/>
    <cellStyle name="Normal 2 2 4 3 4 2" xfId="1572" xr:uid="{00000000-0005-0000-0000-00004B040000}"/>
    <cellStyle name="Normal 2 2 4 3 5" xfId="1324" xr:uid="{00000000-0005-0000-0000-00004C040000}"/>
    <cellStyle name="Normal 2 2 4 4" xfId="934" xr:uid="{00000000-0005-0000-0000-00004D040000}"/>
    <cellStyle name="Normal 2 2 4 4 2" xfId="1980" xr:uid="{00000000-0005-0000-0000-00004E040000}"/>
    <cellStyle name="Normal 2 2 4 5" xfId="668" xr:uid="{00000000-0005-0000-0000-00004F040000}"/>
    <cellStyle name="Normal 2 2 4 5 2" xfId="1714" xr:uid="{00000000-0005-0000-0000-000050040000}"/>
    <cellStyle name="Normal 2 2 4 6" xfId="397" xr:uid="{00000000-0005-0000-0000-000051040000}"/>
    <cellStyle name="Normal 2 2 4 6 2" xfId="1448" xr:uid="{00000000-0005-0000-0000-000052040000}"/>
    <cellStyle name="Normal 2 2 4 7" xfId="1200" xr:uid="{00000000-0005-0000-0000-000053040000}"/>
    <cellStyle name="Normal 2 2 5" xfId="137" xr:uid="{00000000-0005-0000-0000-000054040000}"/>
    <cellStyle name="Normal 2 2 5 2" xfId="190" xr:uid="{00000000-0005-0000-0000-000055040000}"/>
    <cellStyle name="Normal 2 2 5 2 2" xfId="343" xr:uid="{00000000-0005-0000-0000-000056040000}"/>
    <cellStyle name="Normal 2 2 5 2 2 2" xfId="1128" xr:uid="{00000000-0005-0000-0000-000057040000}"/>
    <cellStyle name="Normal 2 2 5 2 2 2 2" xfId="2174" xr:uid="{00000000-0005-0000-0000-000058040000}"/>
    <cellStyle name="Normal 2 2 5 2 2 3" xfId="862" xr:uid="{00000000-0005-0000-0000-000059040000}"/>
    <cellStyle name="Normal 2 2 5 2 2 3 2" xfId="1908" xr:uid="{00000000-0005-0000-0000-00005A040000}"/>
    <cellStyle name="Normal 2 2 5 2 2 4" xfId="591" xr:uid="{00000000-0005-0000-0000-00005B040000}"/>
    <cellStyle name="Normal 2 2 5 2 2 4 2" xfId="1642" xr:uid="{00000000-0005-0000-0000-00005C040000}"/>
    <cellStyle name="Normal 2 2 5 2 2 5" xfId="1394" xr:uid="{00000000-0005-0000-0000-00005D040000}"/>
    <cellStyle name="Normal 2 2 5 2 3" xfId="1004" xr:uid="{00000000-0005-0000-0000-00005E040000}"/>
    <cellStyle name="Normal 2 2 5 2 3 2" xfId="2050" xr:uid="{00000000-0005-0000-0000-00005F040000}"/>
    <cellStyle name="Normal 2 2 5 2 4" xfId="738" xr:uid="{00000000-0005-0000-0000-000060040000}"/>
    <cellStyle name="Normal 2 2 5 2 4 2" xfId="1784" xr:uid="{00000000-0005-0000-0000-000061040000}"/>
    <cellStyle name="Normal 2 2 5 2 5" xfId="467" xr:uid="{00000000-0005-0000-0000-000062040000}"/>
    <cellStyle name="Normal 2 2 5 2 5 2" xfId="1518" xr:uid="{00000000-0005-0000-0000-000063040000}"/>
    <cellStyle name="Normal 2 2 5 2 6" xfId="1270" xr:uid="{00000000-0005-0000-0000-000064040000}"/>
    <cellStyle name="Normal 2 2 5 3" xfId="296" xr:uid="{00000000-0005-0000-0000-000065040000}"/>
    <cellStyle name="Normal 2 2 5 3 2" xfId="1081" xr:uid="{00000000-0005-0000-0000-000066040000}"/>
    <cellStyle name="Normal 2 2 5 3 2 2" xfId="2127" xr:uid="{00000000-0005-0000-0000-000067040000}"/>
    <cellStyle name="Normal 2 2 5 3 3" xfId="815" xr:uid="{00000000-0005-0000-0000-000068040000}"/>
    <cellStyle name="Normal 2 2 5 3 3 2" xfId="1861" xr:uid="{00000000-0005-0000-0000-000069040000}"/>
    <cellStyle name="Normal 2 2 5 3 4" xfId="544" xr:uid="{00000000-0005-0000-0000-00006A040000}"/>
    <cellStyle name="Normal 2 2 5 3 4 2" xfId="1595" xr:uid="{00000000-0005-0000-0000-00006B040000}"/>
    <cellStyle name="Normal 2 2 5 3 5" xfId="1347" xr:uid="{00000000-0005-0000-0000-00006C040000}"/>
    <cellStyle name="Normal 2 2 5 4" xfId="957" xr:uid="{00000000-0005-0000-0000-00006D040000}"/>
    <cellStyle name="Normal 2 2 5 4 2" xfId="2003" xr:uid="{00000000-0005-0000-0000-00006E040000}"/>
    <cellStyle name="Normal 2 2 5 5" xfId="691" xr:uid="{00000000-0005-0000-0000-00006F040000}"/>
    <cellStyle name="Normal 2 2 5 5 2" xfId="1737" xr:uid="{00000000-0005-0000-0000-000070040000}"/>
    <cellStyle name="Normal 2 2 5 6" xfId="420" xr:uid="{00000000-0005-0000-0000-000071040000}"/>
    <cellStyle name="Normal 2 2 5 6 2" xfId="1471" xr:uid="{00000000-0005-0000-0000-000072040000}"/>
    <cellStyle name="Normal 2 2 5 7" xfId="1223" xr:uid="{00000000-0005-0000-0000-000073040000}"/>
    <cellStyle name="Normal 2 3" xfId="90" xr:uid="{00000000-0005-0000-0000-000074040000}"/>
    <cellStyle name="Normal 2 3 10" xfId="1201" xr:uid="{00000000-0005-0000-0000-000075040000}"/>
    <cellStyle name="Normal 2 3 2" xfId="91" xr:uid="{00000000-0005-0000-0000-000076040000}"/>
    <cellStyle name="Normal 2 3 2 2" xfId="140" xr:uid="{00000000-0005-0000-0000-000077040000}"/>
    <cellStyle name="Normal 2 3 2 2 2" xfId="192" xr:uid="{00000000-0005-0000-0000-000078040000}"/>
    <cellStyle name="Normal 2 3 2 2 2 2" xfId="345" xr:uid="{00000000-0005-0000-0000-000079040000}"/>
    <cellStyle name="Normal 2 3 2 2 2 2 2" xfId="1130" xr:uid="{00000000-0005-0000-0000-00007A040000}"/>
    <cellStyle name="Normal 2 3 2 2 2 2 2 2" xfId="2176" xr:uid="{00000000-0005-0000-0000-00007B040000}"/>
    <cellStyle name="Normal 2 3 2 2 2 2 3" xfId="864" xr:uid="{00000000-0005-0000-0000-00007C040000}"/>
    <cellStyle name="Normal 2 3 2 2 2 2 3 2" xfId="1910" xr:uid="{00000000-0005-0000-0000-00007D040000}"/>
    <cellStyle name="Normal 2 3 2 2 2 2 4" xfId="593" xr:uid="{00000000-0005-0000-0000-00007E040000}"/>
    <cellStyle name="Normal 2 3 2 2 2 2 4 2" xfId="1644" xr:uid="{00000000-0005-0000-0000-00007F040000}"/>
    <cellStyle name="Normal 2 3 2 2 2 2 5" xfId="1396" xr:uid="{00000000-0005-0000-0000-000080040000}"/>
    <cellStyle name="Normal 2 3 2 2 2 3" xfId="1006" xr:uid="{00000000-0005-0000-0000-000081040000}"/>
    <cellStyle name="Normal 2 3 2 2 2 3 2" xfId="2052" xr:uid="{00000000-0005-0000-0000-000082040000}"/>
    <cellStyle name="Normal 2 3 2 2 2 4" xfId="740" xr:uid="{00000000-0005-0000-0000-000083040000}"/>
    <cellStyle name="Normal 2 3 2 2 2 4 2" xfId="1786" xr:uid="{00000000-0005-0000-0000-000084040000}"/>
    <cellStyle name="Normal 2 3 2 2 2 5" xfId="469" xr:uid="{00000000-0005-0000-0000-000085040000}"/>
    <cellStyle name="Normal 2 3 2 2 2 5 2" xfId="1520" xr:uid="{00000000-0005-0000-0000-000086040000}"/>
    <cellStyle name="Normal 2 3 2 2 2 6" xfId="1272" xr:uid="{00000000-0005-0000-0000-000087040000}"/>
    <cellStyle name="Normal 2 3 2 2 3" xfId="298" xr:uid="{00000000-0005-0000-0000-000088040000}"/>
    <cellStyle name="Normal 2 3 2 2 3 2" xfId="1083" xr:uid="{00000000-0005-0000-0000-000089040000}"/>
    <cellStyle name="Normal 2 3 2 2 3 2 2" xfId="2129" xr:uid="{00000000-0005-0000-0000-00008A040000}"/>
    <cellStyle name="Normal 2 3 2 2 3 3" xfId="817" xr:uid="{00000000-0005-0000-0000-00008B040000}"/>
    <cellStyle name="Normal 2 3 2 2 3 3 2" xfId="1863" xr:uid="{00000000-0005-0000-0000-00008C040000}"/>
    <cellStyle name="Normal 2 3 2 2 3 4" xfId="546" xr:uid="{00000000-0005-0000-0000-00008D040000}"/>
    <cellStyle name="Normal 2 3 2 2 3 4 2" xfId="1597" xr:uid="{00000000-0005-0000-0000-00008E040000}"/>
    <cellStyle name="Normal 2 3 2 2 3 5" xfId="1349" xr:uid="{00000000-0005-0000-0000-00008F040000}"/>
    <cellStyle name="Normal 2 3 2 2 4" xfId="959" xr:uid="{00000000-0005-0000-0000-000090040000}"/>
    <cellStyle name="Normal 2 3 2 2 4 2" xfId="2005" xr:uid="{00000000-0005-0000-0000-000091040000}"/>
    <cellStyle name="Normal 2 3 2 2 5" xfId="693" xr:uid="{00000000-0005-0000-0000-000092040000}"/>
    <cellStyle name="Normal 2 3 2 2 5 2" xfId="1739" xr:uid="{00000000-0005-0000-0000-000093040000}"/>
    <cellStyle name="Normal 2 3 2 2 6" xfId="422" xr:uid="{00000000-0005-0000-0000-000094040000}"/>
    <cellStyle name="Normal 2 3 2 2 6 2" xfId="1473" xr:uid="{00000000-0005-0000-0000-000095040000}"/>
    <cellStyle name="Normal 2 3 2 2 7" xfId="1225" xr:uid="{00000000-0005-0000-0000-000096040000}"/>
    <cellStyle name="Normal 2 3 2 3" xfId="169" xr:uid="{00000000-0005-0000-0000-000097040000}"/>
    <cellStyle name="Normal 2 3 2 3 2" xfId="322" xr:uid="{00000000-0005-0000-0000-000098040000}"/>
    <cellStyle name="Normal 2 3 2 3 2 2" xfId="1107" xr:uid="{00000000-0005-0000-0000-000099040000}"/>
    <cellStyle name="Normal 2 3 2 3 2 2 2" xfId="2153" xr:uid="{00000000-0005-0000-0000-00009A040000}"/>
    <cellStyle name="Normal 2 3 2 3 2 3" xfId="841" xr:uid="{00000000-0005-0000-0000-00009B040000}"/>
    <cellStyle name="Normal 2 3 2 3 2 3 2" xfId="1887" xr:uid="{00000000-0005-0000-0000-00009C040000}"/>
    <cellStyle name="Normal 2 3 2 3 2 4" xfId="570" xr:uid="{00000000-0005-0000-0000-00009D040000}"/>
    <cellStyle name="Normal 2 3 2 3 2 4 2" xfId="1621" xr:uid="{00000000-0005-0000-0000-00009E040000}"/>
    <cellStyle name="Normal 2 3 2 3 2 5" xfId="1373" xr:uid="{00000000-0005-0000-0000-00009F040000}"/>
    <cellStyle name="Normal 2 3 2 3 3" xfId="983" xr:uid="{00000000-0005-0000-0000-0000A0040000}"/>
    <cellStyle name="Normal 2 3 2 3 3 2" xfId="2029" xr:uid="{00000000-0005-0000-0000-0000A1040000}"/>
    <cellStyle name="Normal 2 3 2 3 4" xfId="717" xr:uid="{00000000-0005-0000-0000-0000A2040000}"/>
    <cellStyle name="Normal 2 3 2 3 4 2" xfId="1763" xr:uid="{00000000-0005-0000-0000-0000A3040000}"/>
    <cellStyle name="Normal 2 3 2 3 5" xfId="446" xr:uid="{00000000-0005-0000-0000-0000A4040000}"/>
    <cellStyle name="Normal 2 3 2 3 5 2" xfId="1497" xr:uid="{00000000-0005-0000-0000-0000A5040000}"/>
    <cellStyle name="Normal 2 3 2 3 6" xfId="1249" xr:uid="{00000000-0005-0000-0000-0000A6040000}"/>
    <cellStyle name="Normal 2 3 2 4" xfId="275" xr:uid="{00000000-0005-0000-0000-0000A7040000}"/>
    <cellStyle name="Normal 2 3 2 4 2" xfId="1060" xr:uid="{00000000-0005-0000-0000-0000A8040000}"/>
    <cellStyle name="Normal 2 3 2 4 2 2" xfId="2106" xr:uid="{00000000-0005-0000-0000-0000A9040000}"/>
    <cellStyle name="Normal 2 3 2 4 3" xfId="794" xr:uid="{00000000-0005-0000-0000-0000AA040000}"/>
    <cellStyle name="Normal 2 3 2 4 3 2" xfId="1840" xr:uid="{00000000-0005-0000-0000-0000AB040000}"/>
    <cellStyle name="Normal 2 3 2 4 4" xfId="523" xr:uid="{00000000-0005-0000-0000-0000AC040000}"/>
    <cellStyle name="Normal 2 3 2 4 4 2" xfId="1574" xr:uid="{00000000-0005-0000-0000-0000AD040000}"/>
    <cellStyle name="Normal 2 3 2 4 5" xfId="1326" xr:uid="{00000000-0005-0000-0000-0000AE040000}"/>
    <cellStyle name="Normal 2 3 2 5" xfId="936" xr:uid="{00000000-0005-0000-0000-0000AF040000}"/>
    <cellStyle name="Normal 2 3 2 5 2" xfId="1982" xr:uid="{00000000-0005-0000-0000-0000B0040000}"/>
    <cellStyle name="Normal 2 3 2 6" xfId="670" xr:uid="{00000000-0005-0000-0000-0000B1040000}"/>
    <cellStyle name="Normal 2 3 2 6 2" xfId="1716" xr:uid="{00000000-0005-0000-0000-0000B2040000}"/>
    <cellStyle name="Normal 2 3 2 7" xfId="399" xr:uid="{00000000-0005-0000-0000-0000B3040000}"/>
    <cellStyle name="Normal 2 3 2 7 2" xfId="1450" xr:uid="{00000000-0005-0000-0000-0000B4040000}"/>
    <cellStyle name="Normal 2 3 2 8" xfId="1202" xr:uid="{00000000-0005-0000-0000-0000B5040000}"/>
    <cellStyle name="Normal 2 3 3" xfId="92" xr:uid="{00000000-0005-0000-0000-0000B6040000}"/>
    <cellStyle name="Normal 2 3 4" xfId="139" xr:uid="{00000000-0005-0000-0000-0000B7040000}"/>
    <cellStyle name="Normal 2 3 4 2" xfId="191" xr:uid="{00000000-0005-0000-0000-0000B8040000}"/>
    <cellStyle name="Normal 2 3 4 2 2" xfId="344" xr:uid="{00000000-0005-0000-0000-0000B9040000}"/>
    <cellStyle name="Normal 2 3 4 2 2 2" xfId="1129" xr:uid="{00000000-0005-0000-0000-0000BA040000}"/>
    <cellStyle name="Normal 2 3 4 2 2 2 2" xfId="2175" xr:uid="{00000000-0005-0000-0000-0000BB040000}"/>
    <cellStyle name="Normal 2 3 4 2 2 3" xfId="863" xr:uid="{00000000-0005-0000-0000-0000BC040000}"/>
    <cellStyle name="Normal 2 3 4 2 2 3 2" xfId="1909" xr:uid="{00000000-0005-0000-0000-0000BD040000}"/>
    <cellStyle name="Normal 2 3 4 2 2 4" xfId="592" xr:uid="{00000000-0005-0000-0000-0000BE040000}"/>
    <cellStyle name="Normal 2 3 4 2 2 4 2" xfId="1643" xr:uid="{00000000-0005-0000-0000-0000BF040000}"/>
    <cellStyle name="Normal 2 3 4 2 2 5" xfId="1395" xr:uid="{00000000-0005-0000-0000-0000C0040000}"/>
    <cellStyle name="Normal 2 3 4 2 3" xfId="1005" xr:uid="{00000000-0005-0000-0000-0000C1040000}"/>
    <cellStyle name="Normal 2 3 4 2 3 2" xfId="2051" xr:uid="{00000000-0005-0000-0000-0000C2040000}"/>
    <cellStyle name="Normal 2 3 4 2 4" xfId="739" xr:uid="{00000000-0005-0000-0000-0000C3040000}"/>
    <cellStyle name="Normal 2 3 4 2 4 2" xfId="1785" xr:uid="{00000000-0005-0000-0000-0000C4040000}"/>
    <cellStyle name="Normal 2 3 4 2 5" xfId="468" xr:uid="{00000000-0005-0000-0000-0000C5040000}"/>
    <cellStyle name="Normal 2 3 4 2 5 2" xfId="1519" xr:uid="{00000000-0005-0000-0000-0000C6040000}"/>
    <cellStyle name="Normal 2 3 4 2 6" xfId="1271" xr:uid="{00000000-0005-0000-0000-0000C7040000}"/>
    <cellStyle name="Normal 2 3 4 3" xfId="297" xr:uid="{00000000-0005-0000-0000-0000C8040000}"/>
    <cellStyle name="Normal 2 3 4 3 2" xfId="1082" xr:uid="{00000000-0005-0000-0000-0000C9040000}"/>
    <cellStyle name="Normal 2 3 4 3 2 2" xfId="2128" xr:uid="{00000000-0005-0000-0000-0000CA040000}"/>
    <cellStyle name="Normal 2 3 4 3 3" xfId="816" xr:uid="{00000000-0005-0000-0000-0000CB040000}"/>
    <cellStyle name="Normal 2 3 4 3 3 2" xfId="1862" xr:uid="{00000000-0005-0000-0000-0000CC040000}"/>
    <cellStyle name="Normal 2 3 4 3 4" xfId="545" xr:uid="{00000000-0005-0000-0000-0000CD040000}"/>
    <cellStyle name="Normal 2 3 4 3 4 2" xfId="1596" xr:uid="{00000000-0005-0000-0000-0000CE040000}"/>
    <cellStyle name="Normal 2 3 4 3 5" xfId="1348" xr:uid="{00000000-0005-0000-0000-0000CF040000}"/>
    <cellStyle name="Normal 2 3 4 4" xfId="958" xr:uid="{00000000-0005-0000-0000-0000D0040000}"/>
    <cellStyle name="Normal 2 3 4 4 2" xfId="2004" xr:uid="{00000000-0005-0000-0000-0000D1040000}"/>
    <cellStyle name="Normal 2 3 4 5" xfId="692" xr:uid="{00000000-0005-0000-0000-0000D2040000}"/>
    <cellStyle name="Normal 2 3 4 5 2" xfId="1738" xr:uid="{00000000-0005-0000-0000-0000D3040000}"/>
    <cellStyle name="Normal 2 3 4 6" xfId="421" xr:uid="{00000000-0005-0000-0000-0000D4040000}"/>
    <cellStyle name="Normal 2 3 4 6 2" xfId="1472" xr:uid="{00000000-0005-0000-0000-0000D5040000}"/>
    <cellStyle name="Normal 2 3 4 7" xfId="1224" xr:uid="{00000000-0005-0000-0000-0000D6040000}"/>
    <cellStyle name="Normal 2 3 5" xfId="168" xr:uid="{00000000-0005-0000-0000-0000D7040000}"/>
    <cellStyle name="Normal 2 3 5 2" xfId="321" xr:uid="{00000000-0005-0000-0000-0000D8040000}"/>
    <cellStyle name="Normal 2 3 5 2 2" xfId="1106" xr:uid="{00000000-0005-0000-0000-0000D9040000}"/>
    <cellStyle name="Normal 2 3 5 2 2 2" xfId="2152" xr:uid="{00000000-0005-0000-0000-0000DA040000}"/>
    <cellStyle name="Normal 2 3 5 2 3" xfId="840" xr:uid="{00000000-0005-0000-0000-0000DB040000}"/>
    <cellStyle name="Normal 2 3 5 2 3 2" xfId="1886" xr:uid="{00000000-0005-0000-0000-0000DC040000}"/>
    <cellStyle name="Normal 2 3 5 2 4" xfId="569" xr:uid="{00000000-0005-0000-0000-0000DD040000}"/>
    <cellStyle name="Normal 2 3 5 2 4 2" xfId="1620" xr:uid="{00000000-0005-0000-0000-0000DE040000}"/>
    <cellStyle name="Normal 2 3 5 2 5" xfId="1372" xr:uid="{00000000-0005-0000-0000-0000DF040000}"/>
    <cellStyle name="Normal 2 3 5 3" xfId="982" xr:uid="{00000000-0005-0000-0000-0000E0040000}"/>
    <cellStyle name="Normal 2 3 5 3 2" xfId="2028" xr:uid="{00000000-0005-0000-0000-0000E1040000}"/>
    <cellStyle name="Normal 2 3 5 4" xfId="716" xr:uid="{00000000-0005-0000-0000-0000E2040000}"/>
    <cellStyle name="Normal 2 3 5 4 2" xfId="1762" xr:uid="{00000000-0005-0000-0000-0000E3040000}"/>
    <cellStyle name="Normal 2 3 5 5" xfId="445" xr:uid="{00000000-0005-0000-0000-0000E4040000}"/>
    <cellStyle name="Normal 2 3 5 5 2" xfId="1496" xr:uid="{00000000-0005-0000-0000-0000E5040000}"/>
    <cellStyle name="Normal 2 3 5 6" xfId="1248" xr:uid="{00000000-0005-0000-0000-0000E6040000}"/>
    <cellStyle name="Normal 2 3 6" xfId="274" xr:uid="{00000000-0005-0000-0000-0000E7040000}"/>
    <cellStyle name="Normal 2 3 6 2" xfId="1059" xr:uid="{00000000-0005-0000-0000-0000E8040000}"/>
    <cellStyle name="Normal 2 3 6 2 2" xfId="2105" xr:uid="{00000000-0005-0000-0000-0000E9040000}"/>
    <cellStyle name="Normal 2 3 6 3" xfId="793" xr:uid="{00000000-0005-0000-0000-0000EA040000}"/>
    <cellStyle name="Normal 2 3 6 3 2" xfId="1839" xr:uid="{00000000-0005-0000-0000-0000EB040000}"/>
    <cellStyle name="Normal 2 3 6 4" xfId="522" xr:uid="{00000000-0005-0000-0000-0000EC040000}"/>
    <cellStyle name="Normal 2 3 6 4 2" xfId="1573" xr:uid="{00000000-0005-0000-0000-0000ED040000}"/>
    <cellStyle name="Normal 2 3 6 5" xfId="1325" xr:uid="{00000000-0005-0000-0000-0000EE040000}"/>
    <cellStyle name="Normal 2 3 7" xfId="935" xr:uid="{00000000-0005-0000-0000-0000EF040000}"/>
    <cellStyle name="Normal 2 3 7 2" xfId="1981" xr:uid="{00000000-0005-0000-0000-0000F0040000}"/>
    <cellStyle name="Normal 2 3 8" xfId="669" xr:uid="{00000000-0005-0000-0000-0000F1040000}"/>
    <cellStyle name="Normal 2 3 8 2" xfId="1715" xr:uid="{00000000-0005-0000-0000-0000F2040000}"/>
    <cellStyle name="Normal 2 3 9" xfId="398" xr:uid="{00000000-0005-0000-0000-0000F3040000}"/>
    <cellStyle name="Normal 2 3 9 2" xfId="1449" xr:uid="{00000000-0005-0000-0000-0000F4040000}"/>
    <cellStyle name="Normal 2 4" xfId="93" xr:uid="{00000000-0005-0000-0000-0000F5040000}"/>
    <cellStyle name="Normal 2 5" xfId="94" xr:uid="{00000000-0005-0000-0000-0000F6040000}"/>
    <cellStyle name="Normal 2 6" xfId="95" xr:uid="{00000000-0005-0000-0000-0000F7040000}"/>
    <cellStyle name="Normal 2 7" xfId="96" xr:uid="{00000000-0005-0000-0000-0000F8040000}"/>
    <cellStyle name="Normal 2 7 2" xfId="170" xr:uid="{00000000-0005-0000-0000-0000F9040000}"/>
    <cellStyle name="Normal 2 7 2 2" xfId="323" xr:uid="{00000000-0005-0000-0000-0000FA040000}"/>
    <cellStyle name="Normal 2 7 2 2 2" xfId="1108" xr:uid="{00000000-0005-0000-0000-0000FB040000}"/>
    <cellStyle name="Normal 2 7 2 2 2 2" xfId="2154" xr:uid="{00000000-0005-0000-0000-0000FC040000}"/>
    <cellStyle name="Normal 2 7 2 2 3" xfId="842" xr:uid="{00000000-0005-0000-0000-0000FD040000}"/>
    <cellStyle name="Normal 2 7 2 2 3 2" xfId="1888" xr:uid="{00000000-0005-0000-0000-0000FE040000}"/>
    <cellStyle name="Normal 2 7 2 2 4" xfId="571" xr:uid="{00000000-0005-0000-0000-0000FF040000}"/>
    <cellStyle name="Normal 2 7 2 2 4 2" xfId="1622" xr:uid="{00000000-0005-0000-0000-000000050000}"/>
    <cellStyle name="Normal 2 7 2 2 5" xfId="1374" xr:uid="{00000000-0005-0000-0000-000001050000}"/>
    <cellStyle name="Normal 2 7 2 3" xfId="984" xr:uid="{00000000-0005-0000-0000-000002050000}"/>
    <cellStyle name="Normal 2 7 2 3 2" xfId="2030" xr:uid="{00000000-0005-0000-0000-000003050000}"/>
    <cellStyle name="Normal 2 7 2 4" xfId="718" xr:uid="{00000000-0005-0000-0000-000004050000}"/>
    <cellStyle name="Normal 2 7 2 4 2" xfId="1764" xr:uid="{00000000-0005-0000-0000-000005050000}"/>
    <cellStyle name="Normal 2 7 2 5" xfId="447" xr:uid="{00000000-0005-0000-0000-000006050000}"/>
    <cellStyle name="Normal 2 7 2 5 2" xfId="1498" xr:uid="{00000000-0005-0000-0000-000007050000}"/>
    <cellStyle name="Normal 2 7 2 6" xfId="1250" xr:uid="{00000000-0005-0000-0000-000008050000}"/>
    <cellStyle name="Normal 2 7 3" xfId="276" xr:uid="{00000000-0005-0000-0000-000009050000}"/>
    <cellStyle name="Normal 2 7 3 2" xfId="1061" xr:uid="{00000000-0005-0000-0000-00000A050000}"/>
    <cellStyle name="Normal 2 7 3 2 2" xfId="2107" xr:uid="{00000000-0005-0000-0000-00000B050000}"/>
    <cellStyle name="Normal 2 7 3 3" xfId="795" xr:uid="{00000000-0005-0000-0000-00000C050000}"/>
    <cellStyle name="Normal 2 7 3 3 2" xfId="1841" xr:uid="{00000000-0005-0000-0000-00000D050000}"/>
    <cellStyle name="Normal 2 7 3 4" xfId="524" xr:uid="{00000000-0005-0000-0000-00000E050000}"/>
    <cellStyle name="Normal 2 7 3 4 2" xfId="1575" xr:uid="{00000000-0005-0000-0000-00000F050000}"/>
    <cellStyle name="Normal 2 7 3 5" xfId="1327" xr:uid="{00000000-0005-0000-0000-000010050000}"/>
    <cellStyle name="Normal 2 7 4" xfId="937" xr:uid="{00000000-0005-0000-0000-000011050000}"/>
    <cellStyle name="Normal 2 7 4 2" xfId="1983" xr:uid="{00000000-0005-0000-0000-000012050000}"/>
    <cellStyle name="Normal 2 7 5" xfId="671" xr:uid="{00000000-0005-0000-0000-000013050000}"/>
    <cellStyle name="Normal 2 7 5 2" xfId="1717" xr:uid="{00000000-0005-0000-0000-000014050000}"/>
    <cellStyle name="Normal 2 7 6" xfId="400" xr:uid="{00000000-0005-0000-0000-000015050000}"/>
    <cellStyle name="Normal 2 7 6 2" xfId="1451" xr:uid="{00000000-0005-0000-0000-000016050000}"/>
    <cellStyle name="Normal 2 7 7" xfId="1203" xr:uid="{00000000-0005-0000-0000-000017050000}"/>
    <cellStyle name="Normal 20" xfId="97" xr:uid="{00000000-0005-0000-0000-000018050000}"/>
    <cellStyle name="Normal 20 2" xfId="171" xr:uid="{00000000-0005-0000-0000-000019050000}"/>
    <cellStyle name="Normal 20 2 2" xfId="324" xr:uid="{00000000-0005-0000-0000-00001A050000}"/>
    <cellStyle name="Normal 20 2 2 2" xfId="1109" xr:uid="{00000000-0005-0000-0000-00001B050000}"/>
    <cellStyle name="Normal 20 2 2 2 2" xfId="2155" xr:uid="{00000000-0005-0000-0000-00001C050000}"/>
    <cellStyle name="Normal 20 2 2 3" xfId="843" xr:uid="{00000000-0005-0000-0000-00001D050000}"/>
    <cellStyle name="Normal 20 2 2 3 2" xfId="1889" xr:uid="{00000000-0005-0000-0000-00001E050000}"/>
    <cellStyle name="Normal 20 2 2 4" xfId="572" xr:uid="{00000000-0005-0000-0000-00001F050000}"/>
    <cellStyle name="Normal 20 2 2 4 2" xfId="1623" xr:uid="{00000000-0005-0000-0000-000020050000}"/>
    <cellStyle name="Normal 20 2 2 5" xfId="1375" xr:uid="{00000000-0005-0000-0000-000021050000}"/>
    <cellStyle name="Normal 20 2 3" xfId="985" xr:uid="{00000000-0005-0000-0000-000022050000}"/>
    <cellStyle name="Normal 20 2 3 2" xfId="2031" xr:uid="{00000000-0005-0000-0000-000023050000}"/>
    <cellStyle name="Normal 20 2 4" xfId="719" xr:uid="{00000000-0005-0000-0000-000024050000}"/>
    <cellStyle name="Normal 20 2 4 2" xfId="1765" xr:uid="{00000000-0005-0000-0000-000025050000}"/>
    <cellStyle name="Normal 20 2 5" xfId="448" xr:uid="{00000000-0005-0000-0000-000026050000}"/>
    <cellStyle name="Normal 20 2 5 2" xfId="1499" xr:uid="{00000000-0005-0000-0000-000027050000}"/>
    <cellStyle name="Normal 20 2 6" xfId="1251" xr:uid="{00000000-0005-0000-0000-000028050000}"/>
    <cellStyle name="Normal 20 3" xfId="277" xr:uid="{00000000-0005-0000-0000-000029050000}"/>
    <cellStyle name="Normal 20 3 2" xfId="1062" xr:uid="{00000000-0005-0000-0000-00002A050000}"/>
    <cellStyle name="Normal 20 3 2 2" xfId="2108" xr:uid="{00000000-0005-0000-0000-00002B050000}"/>
    <cellStyle name="Normal 20 3 3" xfId="796" xr:uid="{00000000-0005-0000-0000-00002C050000}"/>
    <cellStyle name="Normal 20 3 3 2" xfId="1842" xr:uid="{00000000-0005-0000-0000-00002D050000}"/>
    <cellStyle name="Normal 20 3 4" xfId="525" xr:uid="{00000000-0005-0000-0000-00002E050000}"/>
    <cellStyle name="Normal 20 3 4 2" xfId="1576" xr:uid="{00000000-0005-0000-0000-00002F050000}"/>
    <cellStyle name="Normal 20 3 5" xfId="1328" xr:uid="{00000000-0005-0000-0000-000030050000}"/>
    <cellStyle name="Normal 20 4" xfId="938" xr:uid="{00000000-0005-0000-0000-000031050000}"/>
    <cellStyle name="Normal 20 4 2" xfId="1984" xr:uid="{00000000-0005-0000-0000-000032050000}"/>
    <cellStyle name="Normal 20 5" xfId="672" xr:uid="{00000000-0005-0000-0000-000033050000}"/>
    <cellStyle name="Normal 20 5 2" xfId="1718" xr:uid="{00000000-0005-0000-0000-000034050000}"/>
    <cellStyle name="Normal 20 6" xfId="401" xr:uid="{00000000-0005-0000-0000-000035050000}"/>
    <cellStyle name="Normal 20 6 2" xfId="1452" xr:uid="{00000000-0005-0000-0000-000036050000}"/>
    <cellStyle name="Normal 20 7" xfId="1204" xr:uid="{00000000-0005-0000-0000-000037050000}"/>
    <cellStyle name="Normal 21" xfId="132" xr:uid="{00000000-0005-0000-0000-000038050000}"/>
    <cellStyle name="Normal 21 2" xfId="185" xr:uid="{00000000-0005-0000-0000-000039050000}"/>
    <cellStyle name="Normal 21 2 2" xfId="338" xr:uid="{00000000-0005-0000-0000-00003A050000}"/>
    <cellStyle name="Normal 21 2 2 2" xfId="1123" xr:uid="{00000000-0005-0000-0000-00003B050000}"/>
    <cellStyle name="Normal 21 2 2 2 2" xfId="2169" xr:uid="{00000000-0005-0000-0000-00003C050000}"/>
    <cellStyle name="Normal 21 2 2 3" xfId="857" xr:uid="{00000000-0005-0000-0000-00003D050000}"/>
    <cellStyle name="Normal 21 2 2 3 2" xfId="1903" xr:uid="{00000000-0005-0000-0000-00003E050000}"/>
    <cellStyle name="Normal 21 2 2 4" xfId="586" xr:uid="{00000000-0005-0000-0000-00003F050000}"/>
    <cellStyle name="Normal 21 2 2 4 2" xfId="1637" xr:uid="{00000000-0005-0000-0000-000040050000}"/>
    <cellStyle name="Normal 21 2 2 5" xfId="1389" xr:uid="{00000000-0005-0000-0000-000041050000}"/>
    <cellStyle name="Normal 21 2 3" xfId="999" xr:uid="{00000000-0005-0000-0000-000042050000}"/>
    <cellStyle name="Normal 21 2 3 2" xfId="2045" xr:uid="{00000000-0005-0000-0000-000043050000}"/>
    <cellStyle name="Normal 21 2 4" xfId="733" xr:uid="{00000000-0005-0000-0000-000044050000}"/>
    <cellStyle name="Normal 21 2 4 2" xfId="1779" xr:uid="{00000000-0005-0000-0000-000045050000}"/>
    <cellStyle name="Normal 21 2 5" xfId="462" xr:uid="{00000000-0005-0000-0000-000046050000}"/>
    <cellStyle name="Normal 21 2 5 2" xfId="1513" xr:uid="{00000000-0005-0000-0000-000047050000}"/>
    <cellStyle name="Normal 21 2 6" xfId="1265" xr:uid="{00000000-0005-0000-0000-000048050000}"/>
    <cellStyle name="Normal 21 3" xfId="291" xr:uid="{00000000-0005-0000-0000-000049050000}"/>
    <cellStyle name="Normal 21 3 2" xfId="1076" xr:uid="{00000000-0005-0000-0000-00004A050000}"/>
    <cellStyle name="Normal 21 3 2 2" xfId="2122" xr:uid="{00000000-0005-0000-0000-00004B050000}"/>
    <cellStyle name="Normal 21 3 3" xfId="810" xr:uid="{00000000-0005-0000-0000-00004C050000}"/>
    <cellStyle name="Normal 21 3 3 2" xfId="1856" xr:uid="{00000000-0005-0000-0000-00004D050000}"/>
    <cellStyle name="Normal 21 3 4" xfId="539" xr:uid="{00000000-0005-0000-0000-00004E050000}"/>
    <cellStyle name="Normal 21 3 4 2" xfId="1590" xr:uid="{00000000-0005-0000-0000-00004F050000}"/>
    <cellStyle name="Normal 21 3 5" xfId="1342" xr:uid="{00000000-0005-0000-0000-000050050000}"/>
    <cellStyle name="Normal 21 4" xfId="952" xr:uid="{00000000-0005-0000-0000-000051050000}"/>
    <cellStyle name="Normal 21 4 2" xfId="1998" xr:uid="{00000000-0005-0000-0000-000052050000}"/>
    <cellStyle name="Normal 21 5" xfId="686" xr:uid="{00000000-0005-0000-0000-000053050000}"/>
    <cellStyle name="Normal 21 5 2" xfId="1732" xr:uid="{00000000-0005-0000-0000-000054050000}"/>
    <cellStyle name="Normal 21 6" xfId="415" xr:uid="{00000000-0005-0000-0000-000055050000}"/>
    <cellStyle name="Normal 21 6 2" xfId="1466" xr:uid="{00000000-0005-0000-0000-000056050000}"/>
    <cellStyle name="Normal 21 7" xfId="1218" xr:uid="{00000000-0005-0000-0000-000057050000}"/>
    <cellStyle name="Normal 22" xfId="239" xr:uid="{00000000-0005-0000-0000-000058050000}"/>
    <cellStyle name="Normal 22 2" xfId="364" xr:uid="{00000000-0005-0000-0000-000059050000}"/>
    <cellStyle name="Normal 22 2 2" xfId="1149" xr:uid="{00000000-0005-0000-0000-00005A050000}"/>
    <cellStyle name="Normal 22 2 2 2" xfId="2195" xr:uid="{00000000-0005-0000-0000-00005B050000}"/>
    <cellStyle name="Normal 22 2 3" xfId="883" xr:uid="{00000000-0005-0000-0000-00005C050000}"/>
    <cellStyle name="Normal 22 2 3 2" xfId="1929" xr:uid="{00000000-0005-0000-0000-00005D050000}"/>
    <cellStyle name="Normal 22 2 4" xfId="612" xr:uid="{00000000-0005-0000-0000-00005E050000}"/>
    <cellStyle name="Normal 22 2 4 2" xfId="1663" xr:uid="{00000000-0005-0000-0000-00005F050000}"/>
    <cellStyle name="Normal 22 2 5" xfId="1415" xr:uid="{00000000-0005-0000-0000-000060050000}"/>
    <cellStyle name="Normal 22 3" xfId="1025" xr:uid="{00000000-0005-0000-0000-000061050000}"/>
    <cellStyle name="Normal 22 3 2" xfId="2071" xr:uid="{00000000-0005-0000-0000-000062050000}"/>
    <cellStyle name="Normal 22 4" xfId="759" xr:uid="{00000000-0005-0000-0000-000063050000}"/>
    <cellStyle name="Normal 22 4 2" xfId="1805" xr:uid="{00000000-0005-0000-0000-000064050000}"/>
    <cellStyle name="Normal 22 5" xfId="488" xr:uid="{00000000-0005-0000-0000-000065050000}"/>
    <cellStyle name="Normal 22 5 2" xfId="1539" xr:uid="{00000000-0005-0000-0000-000066050000}"/>
    <cellStyle name="Normal 22 6" xfId="1291" xr:uid="{00000000-0005-0000-0000-000067050000}"/>
    <cellStyle name="Normal 23" xfId="241" xr:uid="{00000000-0005-0000-0000-000068050000}"/>
    <cellStyle name="Normal 23 2" xfId="366" xr:uid="{00000000-0005-0000-0000-000069050000}"/>
    <cellStyle name="Normal 23 2 2" xfId="1151" xr:uid="{00000000-0005-0000-0000-00006A050000}"/>
    <cellStyle name="Normal 23 2 2 2" xfId="2197" xr:uid="{00000000-0005-0000-0000-00006B050000}"/>
    <cellStyle name="Normal 23 2 3" xfId="885" xr:uid="{00000000-0005-0000-0000-00006C050000}"/>
    <cellStyle name="Normal 23 2 3 2" xfId="1931" xr:uid="{00000000-0005-0000-0000-00006D050000}"/>
    <cellStyle name="Normal 23 2 4" xfId="614" xr:uid="{00000000-0005-0000-0000-00006E050000}"/>
    <cellStyle name="Normal 23 2 4 2" xfId="1665" xr:uid="{00000000-0005-0000-0000-00006F050000}"/>
    <cellStyle name="Normal 23 2 5" xfId="1417" xr:uid="{00000000-0005-0000-0000-000070050000}"/>
    <cellStyle name="Normal 23 3" xfId="1027" xr:uid="{00000000-0005-0000-0000-000071050000}"/>
    <cellStyle name="Normal 23 3 2" xfId="2073" xr:uid="{00000000-0005-0000-0000-000072050000}"/>
    <cellStyle name="Normal 23 4" xfId="761" xr:uid="{00000000-0005-0000-0000-000073050000}"/>
    <cellStyle name="Normal 23 4 2" xfId="1807" xr:uid="{00000000-0005-0000-0000-000074050000}"/>
    <cellStyle name="Normal 23 5" xfId="490" xr:uid="{00000000-0005-0000-0000-000075050000}"/>
    <cellStyle name="Normal 23 5 2" xfId="1541" xr:uid="{00000000-0005-0000-0000-000076050000}"/>
    <cellStyle name="Normal 23 6" xfId="1293" xr:uid="{00000000-0005-0000-0000-000077050000}"/>
    <cellStyle name="Normal 24" xfId="244" xr:uid="{00000000-0005-0000-0000-000078050000}"/>
    <cellStyle name="Normal 24 2" xfId="368" xr:uid="{00000000-0005-0000-0000-000079050000}"/>
    <cellStyle name="Normal 24 2 2" xfId="1153" xr:uid="{00000000-0005-0000-0000-00007A050000}"/>
    <cellStyle name="Normal 24 2 2 2" xfId="2199" xr:uid="{00000000-0005-0000-0000-00007B050000}"/>
    <cellStyle name="Normal 24 2 3" xfId="887" xr:uid="{00000000-0005-0000-0000-00007C050000}"/>
    <cellStyle name="Normal 24 2 3 2" xfId="1933" xr:uid="{00000000-0005-0000-0000-00007D050000}"/>
    <cellStyle name="Normal 24 2 4" xfId="616" xr:uid="{00000000-0005-0000-0000-00007E050000}"/>
    <cellStyle name="Normal 24 2 4 2" xfId="1667" xr:uid="{00000000-0005-0000-0000-00007F050000}"/>
    <cellStyle name="Normal 24 2 5" xfId="1419" xr:uid="{00000000-0005-0000-0000-000080050000}"/>
    <cellStyle name="Normal 24 3" xfId="1029" xr:uid="{00000000-0005-0000-0000-000081050000}"/>
    <cellStyle name="Normal 24 3 2" xfId="2075" xr:uid="{00000000-0005-0000-0000-000082050000}"/>
    <cellStyle name="Normal 24 4" xfId="763" xr:uid="{00000000-0005-0000-0000-000083050000}"/>
    <cellStyle name="Normal 24 4 2" xfId="1809" xr:uid="{00000000-0005-0000-0000-000084050000}"/>
    <cellStyle name="Normal 24 5" xfId="492" xr:uid="{00000000-0005-0000-0000-000085050000}"/>
    <cellStyle name="Normal 24 5 2" xfId="1543" xr:uid="{00000000-0005-0000-0000-000086050000}"/>
    <cellStyle name="Normal 24 6" xfId="1295" xr:uid="{00000000-0005-0000-0000-000087050000}"/>
    <cellStyle name="Normal 25" xfId="630" xr:uid="{00000000-0005-0000-0000-000088050000}"/>
    <cellStyle name="Normal 25 2" xfId="1167" xr:uid="{00000000-0005-0000-0000-000089050000}"/>
    <cellStyle name="Normal 25 2 2" xfId="2213" xr:uid="{00000000-0005-0000-0000-00008A050000}"/>
    <cellStyle name="Normal 25 3" xfId="901" xr:uid="{00000000-0005-0000-0000-00008B050000}"/>
    <cellStyle name="Normal 25 3 2" xfId="1947" xr:uid="{00000000-0005-0000-0000-00008C050000}"/>
    <cellStyle name="Normal 25 4" xfId="1681" xr:uid="{00000000-0005-0000-0000-00008D050000}"/>
    <cellStyle name="Normal 26" xfId="2231" xr:uid="{00000000-0005-0000-0000-00008E050000}"/>
    <cellStyle name="Normal 26 2" xfId="2236" xr:uid="{00000000-0005-0000-0000-00008F050000}"/>
    <cellStyle name="Normal 27" xfId="2237" xr:uid="{3BD647D8-BA05-454C-A935-94F38DAAEB62}"/>
    <cellStyle name="Normal 3" xfId="7" xr:uid="{00000000-0005-0000-0000-000090050000}"/>
    <cellStyle name="Normal 3 2" xfId="8" xr:uid="{00000000-0005-0000-0000-000091050000}"/>
    <cellStyle name="Normal 3 2 2" xfId="98" xr:uid="{00000000-0005-0000-0000-000092050000}"/>
    <cellStyle name="Normal 3 2 2 2" xfId="172" xr:uid="{00000000-0005-0000-0000-000093050000}"/>
    <cellStyle name="Normal 3 2 2 2 2" xfId="325" xr:uid="{00000000-0005-0000-0000-000094050000}"/>
    <cellStyle name="Normal 3 2 2 2 2 2" xfId="1110" xr:uid="{00000000-0005-0000-0000-000095050000}"/>
    <cellStyle name="Normal 3 2 2 2 2 2 2" xfId="2156" xr:uid="{00000000-0005-0000-0000-000096050000}"/>
    <cellStyle name="Normal 3 2 2 2 2 3" xfId="844" xr:uid="{00000000-0005-0000-0000-000097050000}"/>
    <cellStyle name="Normal 3 2 2 2 2 3 2" xfId="1890" xr:uid="{00000000-0005-0000-0000-000098050000}"/>
    <cellStyle name="Normal 3 2 2 2 2 4" xfId="573" xr:uid="{00000000-0005-0000-0000-000099050000}"/>
    <cellStyle name="Normal 3 2 2 2 2 4 2" xfId="1624" xr:uid="{00000000-0005-0000-0000-00009A050000}"/>
    <cellStyle name="Normal 3 2 2 2 2 5" xfId="1376" xr:uid="{00000000-0005-0000-0000-00009B050000}"/>
    <cellStyle name="Normal 3 2 2 2 3" xfId="986" xr:uid="{00000000-0005-0000-0000-00009C050000}"/>
    <cellStyle name="Normal 3 2 2 2 3 2" xfId="2032" xr:uid="{00000000-0005-0000-0000-00009D050000}"/>
    <cellStyle name="Normal 3 2 2 2 4" xfId="720" xr:uid="{00000000-0005-0000-0000-00009E050000}"/>
    <cellStyle name="Normal 3 2 2 2 4 2" xfId="1766" xr:uid="{00000000-0005-0000-0000-00009F050000}"/>
    <cellStyle name="Normal 3 2 2 2 5" xfId="449" xr:uid="{00000000-0005-0000-0000-0000A0050000}"/>
    <cellStyle name="Normal 3 2 2 2 5 2" xfId="1500" xr:uid="{00000000-0005-0000-0000-0000A1050000}"/>
    <cellStyle name="Normal 3 2 2 2 6" xfId="1252" xr:uid="{00000000-0005-0000-0000-0000A2050000}"/>
    <cellStyle name="Normal 3 2 2 3" xfId="278" xr:uid="{00000000-0005-0000-0000-0000A3050000}"/>
    <cellStyle name="Normal 3 2 2 3 2" xfId="1063" xr:uid="{00000000-0005-0000-0000-0000A4050000}"/>
    <cellStyle name="Normal 3 2 2 3 2 2" xfId="2109" xr:uid="{00000000-0005-0000-0000-0000A5050000}"/>
    <cellStyle name="Normal 3 2 2 3 3" xfId="797" xr:uid="{00000000-0005-0000-0000-0000A6050000}"/>
    <cellStyle name="Normal 3 2 2 3 3 2" xfId="1843" xr:uid="{00000000-0005-0000-0000-0000A7050000}"/>
    <cellStyle name="Normal 3 2 2 3 4" xfId="526" xr:uid="{00000000-0005-0000-0000-0000A8050000}"/>
    <cellStyle name="Normal 3 2 2 3 4 2" xfId="1577" xr:uid="{00000000-0005-0000-0000-0000A9050000}"/>
    <cellStyle name="Normal 3 2 2 3 5" xfId="1329" xr:uid="{00000000-0005-0000-0000-0000AA050000}"/>
    <cellStyle name="Normal 3 2 2 4" xfId="939" xr:uid="{00000000-0005-0000-0000-0000AB050000}"/>
    <cellStyle name="Normal 3 2 2 4 2" xfId="1985" xr:uid="{00000000-0005-0000-0000-0000AC050000}"/>
    <cellStyle name="Normal 3 2 2 5" xfId="673" xr:uid="{00000000-0005-0000-0000-0000AD050000}"/>
    <cellStyle name="Normal 3 2 2 5 2" xfId="1719" xr:uid="{00000000-0005-0000-0000-0000AE050000}"/>
    <cellStyle name="Normal 3 2 2 6" xfId="402" xr:uid="{00000000-0005-0000-0000-0000AF050000}"/>
    <cellStyle name="Normal 3 2 2 6 2" xfId="1453" xr:uid="{00000000-0005-0000-0000-0000B0050000}"/>
    <cellStyle name="Normal 3 2 2 7" xfId="1205" xr:uid="{00000000-0005-0000-0000-0000B1050000}"/>
    <cellStyle name="Normal 3 2 3" xfId="99" xr:uid="{00000000-0005-0000-0000-0000B2050000}"/>
    <cellStyle name="Normal 3 2 3 2" xfId="173" xr:uid="{00000000-0005-0000-0000-0000B3050000}"/>
    <cellStyle name="Normal 3 2 3 2 2" xfId="326" xr:uid="{00000000-0005-0000-0000-0000B4050000}"/>
    <cellStyle name="Normal 3 2 3 2 2 2" xfId="1111" xr:uid="{00000000-0005-0000-0000-0000B5050000}"/>
    <cellStyle name="Normal 3 2 3 2 2 2 2" xfId="2157" xr:uid="{00000000-0005-0000-0000-0000B6050000}"/>
    <cellStyle name="Normal 3 2 3 2 2 3" xfId="845" xr:uid="{00000000-0005-0000-0000-0000B7050000}"/>
    <cellStyle name="Normal 3 2 3 2 2 3 2" xfId="1891" xr:uid="{00000000-0005-0000-0000-0000B8050000}"/>
    <cellStyle name="Normal 3 2 3 2 2 4" xfId="574" xr:uid="{00000000-0005-0000-0000-0000B9050000}"/>
    <cellStyle name="Normal 3 2 3 2 2 4 2" xfId="1625" xr:uid="{00000000-0005-0000-0000-0000BA050000}"/>
    <cellStyle name="Normal 3 2 3 2 2 5" xfId="1377" xr:uid="{00000000-0005-0000-0000-0000BB050000}"/>
    <cellStyle name="Normal 3 2 3 2 3" xfId="987" xr:uid="{00000000-0005-0000-0000-0000BC050000}"/>
    <cellStyle name="Normal 3 2 3 2 3 2" xfId="2033" xr:uid="{00000000-0005-0000-0000-0000BD050000}"/>
    <cellStyle name="Normal 3 2 3 2 4" xfId="721" xr:uid="{00000000-0005-0000-0000-0000BE050000}"/>
    <cellStyle name="Normal 3 2 3 2 4 2" xfId="1767" xr:uid="{00000000-0005-0000-0000-0000BF050000}"/>
    <cellStyle name="Normal 3 2 3 2 5" xfId="450" xr:uid="{00000000-0005-0000-0000-0000C0050000}"/>
    <cellStyle name="Normal 3 2 3 2 5 2" xfId="1501" xr:uid="{00000000-0005-0000-0000-0000C1050000}"/>
    <cellStyle name="Normal 3 2 3 2 6" xfId="1253" xr:uid="{00000000-0005-0000-0000-0000C2050000}"/>
    <cellStyle name="Normal 3 2 3 3" xfId="279" xr:uid="{00000000-0005-0000-0000-0000C3050000}"/>
    <cellStyle name="Normal 3 2 3 3 2" xfId="1064" xr:uid="{00000000-0005-0000-0000-0000C4050000}"/>
    <cellStyle name="Normal 3 2 3 3 2 2" xfId="2110" xr:uid="{00000000-0005-0000-0000-0000C5050000}"/>
    <cellStyle name="Normal 3 2 3 3 3" xfId="798" xr:uid="{00000000-0005-0000-0000-0000C6050000}"/>
    <cellStyle name="Normal 3 2 3 3 3 2" xfId="1844" xr:uid="{00000000-0005-0000-0000-0000C7050000}"/>
    <cellStyle name="Normal 3 2 3 3 4" xfId="527" xr:uid="{00000000-0005-0000-0000-0000C8050000}"/>
    <cellStyle name="Normal 3 2 3 3 4 2" xfId="1578" xr:uid="{00000000-0005-0000-0000-0000C9050000}"/>
    <cellStyle name="Normal 3 2 3 3 5" xfId="1330" xr:uid="{00000000-0005-0000-0000-0000CA050000}"/>
    <cellStyle name="Normal 3 2 3 4" xfId="940" xr:uid="{00000000-0005-0000-0000-0000CB050000}"/>
    <cellStyle name="Normal 3 2 3 4 2" xfId="1986" xr:uid="{00000000-0005-0000-0000-0000CC050000}"/>
    <cellStyle name="Normal 3 2 3 5" xfId="674" xr:uid="{00000000-0005-0000-0000-0000CD050000}"/>
    <cellStyle name="Normal 3 2 3 5 2" xfId="1720" xr:uid="{00000000-0005-0000-0000-0000CE050000}"/>
    <cellStyle name="Normal 3 2 3 6" xfId="403" xr:uid="{00000000-0005-0000-0000-0000CF050000}"/>
    <cellStyle name="Normal 3 2 3 6 2" xfId="1454" xr:uid="{00000000-0005-0000-0000-0000D0050000}"/>
    <cellStyle name="Normal 3 2 3 7" xfId="1206" xr:uid="{00000000-0005-0000-0000-0000D1050000}"/>
    <cellStyle name="Normal 3 2 4" xfId="142" xr:uid="{00000000-0005-0000-0000-0000D2050000}"/>
    <cellStyle name="Normal 3 2 4 2" xfId="194" xr:uid="{00000000-0005-0000-0000-0000D3050000}"/>
    <cellStyle name="Normal 3 2 4 2 2" xfId="347" xr:uid="{00000000-0005-0000-0000-0000D4050000}"/>
    <cellStyle name="Normal 3 2 4 2 2 2" xfId="1132" xr:uid="{00000000-0005-0000-0000-0000D5050000}"/>
    <cellStyle name="Normal 3 2 4 2 2 2 2" xfId="2178" xr:uid="{00000000-0005-0000-0000-0000D6050000}"/>
    <cellStyle name="Normal 3 2 4 2 2 3" xfId="866" xr:uid="{00000000-0005-0000-0000-0000D7050000}"/>
    <cellStyle name="Normal 3 2 4 2 2 3 2" xfId="1912" xr:uid="{00000000-0005-0000-0000-0000D8050000}"/>
    <cellStyle name="Normal 3 2 4 2 2 4" xfId="595" xr:uid="{00000000-0005-0000-0000-0000D9050000}"/>
    <cellStyle name="Normal 3 2 4 2 2 4 2" xfId="1646" xr:uid="{00000000-0005-0000-0000-0000DA050000}"/>
    <cellStyle name="Normal 3 2 4 2 2 5" xfId="1398" xr:uid="{00000000-0005-0000-0000-0000DB050000}"/>
    <cellStyle name="Normal 3 2 4 2 3" xfId="1008" xr:uid="{00000000-0005-0000-0000-0000DC050000}"/>
    <cellStyle name="Normal 3 2 4 2 3 2" xfId="2054" xr:uid="{00000000-0005-0000-0000-0000DD050000}"/>
    <cellStyle name="Normal 3 2 4 2 4" xfId="742" xr:uid="{00000000-0005-0000-0000-0000DE050000}"/>
    <cellStyle name="Normal 3 2 4 2 4 2" xfId="1788" xr:uid="{00000000-0005-0000-0000-0000DF050000}"/>
    <cellStyle name="Normal 3 2 4 2 5" xfId="471" xr:uid="{00000000-0005-0000-0000-0000E0050000}"/>
    <cellStyle name="Normal 3 2 4 2 5 2" xfId="1522" xr:uid="{00000000-0005-0000-0000-0000E1050000}"/>
    <cellStyle name="Normal 3 2 4 2 6" xfId="1274" xr:uid="{00000000-0005-0000-0000-0000E2050000}"/>
    <cellStyle name="Normal 3 2 4 3" xfId="300" xr:uid="{00000000-0005-0000-0000-0000E3050000}"/>
    <cellStyle name="Normal 3 2 4 3 2" xfId="1085" xr:uid="{00000000-0005-0000-0000-0000E4050000}"/>
    <cellStyle name="Normal 3 2 4 3 2 2" xfId="2131" xr:uid="{00000000-0005-0000-0000-0000E5050000}"/>
    <cellStyle name="Normal 3 2 4 3 3" xfId="819" xr:uid="{00000000-0005-0000-0000-0000E6050000}"/>
    <cellStyle name="Normal 3 2 4 3 3 2" xfId="1865" xr:uid="{00000000-0005-0000-0000-0000E7050000}"/>
    <cellStyle name="Normal 3 2 4 3 4" xfId="548" xr:uid="{00000000-0005-0000-0000-0000E8050000}"/>
    <cellStyle name="Normal 3 2 4 3 4 2" xfId="1599" xr:uid="{00000000-0005-0000-0000-0000E9050000}"/>
    <cellStyle name="Normal 3 2 4 3 5" xfId="1351" xr:uid="{00000000-0005-0000-0000-0000EA050000}"/>
    <cellStyle name="Normal 3 2 4 4" xfId="961" xr:uid="{00000000-0005-0000-0000-0000EB050000}"/>
    <cellStyle name="Normal 3 2 4 4 2" xfId="2007" xr:uid="{00000000-0005-0000-0000-0000EC050000}"/>
    <cellStyle name="Normal 3 2 4 5" xfId="695" xr:uid="{00000000-0005-0000-0000-0000ED050000}"/>
    <cellStyle name="Normal 3 2 4 5 2" xfId="1741" xr:uid="{00000000-0005-0000-0000-0000EE050000}"/>
    <cellStyle name="Normal 3 2 4 6" xfId="424" xr:uid="{00000000-0005-0000-0000-0000EF050000}"/>
    <cellStyle name="Normal 3 2 4 6 2" xfId="1475" xr:uid="{00000000-0005-0000-0000-0000F0050000}"/>
    <cellStyle name="Normal 3 2 4 7" xfId="1227" xr:uid="{00000000-0005-0000-0000-0000F1050000}"/>
    <cellStyle name="Normal 3 3" xfId="9" xr:uid="{00000000-0005-0000-0000-0000F2050000}"/>
    <cellStyle name="Normal 3 3 2" xfId="143" xr:uid="{00000000-0005-0000-0000-0000F3050000}"/>
    <cellStyle name="Normal 3 4" xfId="10" xr:uid="{00000000-0005-0000-0000-0000F4050000}"/>
    <cellStyle name="Normal 3 4 2" xfId="151" xr:uid="{00000000-0005-0000-0000-0000F5050000}"/>
    <cellStyle name="Normal 3 5" xfId="100" xr:uid="{00000000-0005-0000-0000-0000F6050000}"/>
    <cellStyle name="Normal 3 5 2" xfId="174" xr:uid="{00000000-0005-0000-0000-0000F7050000}"/>
    <cellStyle name="Normal 3 5 2 2" xfId="327" xr:uid="{00000000-0005-0000-0000-0000F8050000}"/>
    <cellStyle name="Normal 3 5 2 2 2" xfId="1112" xr:uid="{00000000-0005-0000-0000-0000F9050000}"/>
    <cellStyle name="Normal 3 5 2 2 2 2" xfId="2158" xr:uid="{00000000-0005-0000-0000-0000FA050000}"/>
    <cellStyle name="Normal 3 5 2 2 3" xfId="846" xr:uid="{00000000-0005-0000-0000-0000FB050000}"/>
    <cellStyle name="Normal 3 5 2 2 3 2" xfId="1892" xr:uid="{00000000-0005-0000-0000-0000FC050000}"/>
    <cellStyle name="Normal 3 5 2 2 4" xfId="575" xr:uid="{00000000-0005-0000-0000-0000FD050000}"/>
    <cellStyle name="Normal 3 5 2 2 4 2" xfId="1626" xr:uid="{00000000-0005-0000-0000-0000FE050000}"/>
    <cellStyle name="Normal 3 5 2 2 5" xfId="1378" xr:uid="{00000000-0005-0000-0000-0000FF050000}"/>
    <cellStyle name="Normal 3 5 2 3" xfId="988" xr:uid="{00000000-0005-0000-0000-000000060000}"/>
    <cellStyle name="Normal 3 5 2 3 2" xfId="2034" xr:uid="{00000000-0005-0000-0000-000001060000}"/>
    <cellStyle name="Normal 3 5 2 4" xfId="722" xr:uid="{00000000-0005-0000-0000-000002060000}"/>
    <cellStyle name="Normal 3 5 2 4 2" xfId="1768" xr:uid="{00000000-0005-0000-0000-000003060000}"/>
    <cellStyle name="Normal 3 5 2 5" xfId="451" xr:uid="{00000000-0005-0000-0000-000004060000}"/>
    <cellStyle name="Normal 3 5 2 5 2" xfId="1502" xr:uid="{00000000-0005-0000-0000-000005060000}"/>
    <cellStyle name="Normal 3 5 2 6" xfId="1254" xr:uid="{00000000-0005-0000-0000-000006060000}"/>
    <cellStyle name="Normal 3 5 3" xfId="280" xr:uid="{00000000-0005-0000-0000-000007060000}"/>
    <cellStyle name="Normal 3 5 3 2" xfId="1065" xr:uid="{00000000-0005-0000-0000-000008060000}"/>
    <cellStyle name="Normal 3 5 3 2 2" xfId="2111" xr:uid="{00000000-0005-0000-0000-000009060000}"/>
    <cellStyle name="Normal 3 5 3 3" xfId="799" xr:uid="{00000000-0005-0000-0000-00000A060000}"/>
    <cellStyle name="Normal 3 5 3 3 2" xfId="1845" xr:uid="{00000000-0005-0000-0000-00000B060000}"/>
    <cellStyle name="Normal 3 5 3 4" xfId="528" xr:uid="{00000000-0005-0000-0000-00000C060000}"/>
    <cellStyle name="Normal 3 5 3 4 2" xfId="1579" xr:uid="{00000000-0005-0000-0000-00000D060000}"/>
    <cellStyle name="Normal 3 5 3 5" xfId="1331" xr:uid="{00000000-0005-0000-0000-00000E060000}"/>
    <cellStyle name="Normal 3 5 4" xfId="941" xr:uid="{00000000-0005-0000-0000-00000F060000}"/>
    <cellStyle name="Normal 3 5 4 2" xfId="1987" xr:uid="{00000000-0005-0000-0000-000010060000}"/>
    <cellStyle name="Normal 3 5 5" xfId="675" xr:uid="{00000000-0005-0000-0000-000011060000}"/>
    <cellStyle name="Normal 3 5 5 2" xfId="1721" xr:uid="{00000000-0005-0000-0000-000012060000}"/>
    <cellStyle name="Normal 3 5 6" xfId="404" xr:uid="{00000000-0005-0000-0000-000013060000}"/>
    <cellStyle name="Normal 3 5 6 2" xfId="1455" xr:uid="{00000000-0005-0000-0000-000014060000}"/>
    <cellStyle name="Normal 3 5 7" xfId="1207" xr:uid="{00000000-0005-0000-0000-000015060000}"/>
    <cellStyle name="Normal 3 6" xfId="141" xr:uid="{00000000-0005-0000-0000-000016060000}"/>
    <cellStyle name="Normal 3 6 2" xfId="193" xr:uid="{00000000-0005-0000-0000-000017060000}"/>
    <cellStyle name="Normal 3 6 2 2" xfId="346" xr:uid="{00000000-0005-0000-0000-000018060000}"/>
    <cellStyle name="Normal 3 6 2 2 2" xfId="1131" xr:uid="{00000000-0005-0000-0000-000019060000}"/>
    <cellStyle name="Normal 3 6 2 2 2 2" xfId="2177" xr:uid="{00000000-0005-0000-0000-00001A060000}"/>
    <cellStyle name="Normal 3 6 2 2 3" xfId="865" xr:uid="{00000000-0005-0000-0000-00001B060000}"/>
    <cellStyle name="Normal 3 6 2 2 3 2" xfId="1911" xr:uid="{00000000-0005-0000-0000-00001C060000}"/>
    <cellStyle name="Normal 3 6 2 2 4" xfId="594" xr:uid="{00000000-0005-0000-0000-00001D060000}"/>
    <cellStyle name="Normal 3 6 2 2 4 2" xfId="1645" xr:uid="{00000000-0005-0000-0000-00001E060000}"/>
    <cellStyle name="Normal 3 6 2 2 5" xfId="1397" xr:uid="{00000000-0005-0000-0000-00001F060000}"/>
    <cellStyle name="Normal 3 6 2 3" xfId="1007" xr:uid="{00000000-0005-0000-0000-000020060000}"/>
    <cellStyle name="Normal 3 6 2 3 2" xfId="2053" xr:uid="{00000000-0005-0000-0000-000021060000}"/>
    <cellStyle name="Normal 3 6 2 4" xfId="741" xr:uid="{00000000-0005-0000-0000-000022060000}"/>
    <cellStyle name="Normal 3 6 2 4 2" xfId="1787" xr:uid="{00000000-0005-0000-0000-000023060000}"/>
    <cellStyle name="Normal 3 6 2 5" xfId="470" xr:uid="{00000000-0005-0000-0000-000024060000}"/>
    <cellStyle name="Normal 3 6 2 5 2" xfId="1521" xr:uid="{00000000-0005-0000-0000-000025060000}"/>
    <cellStyle name="Normal 3 6 2 6" xfId="1273" xr:uid="{00000000-0005-0000-0000-000026060000}"/>
    <cellStyle name="Normal 3 6 3" xfId="299" xr:uid="{00000000-0005-0000-0000-000027060000}"/>
    <cellStyle name="Normal 3 6 3 2" xfId="1084" xr:uid="{00000000-0005-0000-0000-000028060000}"/>
    <cellStyle name="Normal 3 6 3 2 2" xfId="2130" xr:uid="{00000000-0005-0000-0000-000029060000}"/>
    <cellStyle name="Normal 3 6 3 3" xfId="818" xr:uid="{00000000-0005-0000-0000-00002A060000}"/>
    <cellStyle name="Normal 3 6 3 3 2" xfId="1864" xr:uid="{00000000-0005-0000-0000-00002B060000}"/>
    <cellStyle name="Normal 3 6 3 4" xfId="547" xr:uid="{00000000-0005-0000-0000-00002C060000}"/>
    <cellStyle name="Normal 3 6 3 4 2" xfId="1598" xr:uid="{00000000-0005-0000-0000-00002D060000}"/>
    <cellStyle name="Normal 3 6 3 5" xfId="1350" xr:uid="{00000000-0005-0000-0000-00002E060000}"/>
    <cellStyle name="Normal 3 6 4" xfId="960" xr:uid="{00000000-0005-0000-0000-00002F060000}"/>
    <cellStyle name="Normal 3 6 4 2" xfId="2006" xr:uid="{00000000-0005-0000-0000-000030060000}"/>
    <cellStyle name="Normal 3 6 5" xfId="694" xr:uid="{00000000-0005-0000-0000-000031060000}"/>
    <cellStyle name="Normal 3 6 5 2" xfId="1740" xr:uid="{00000000-0005-0000-0000-000032060000}"/>
    <cellStyle name="Normal 3 6 6" xfId="423" xr:uid="{00000000-0005-0000-0000-000033060000}"/>
    <cellStyle name="Normal 3 6 6 2" xfId="1474" xr:uid="{00000000-0005-0000-0000-000034060000}"/>
    <cellStyle name="Normal 3 6 7" xfId="1226" xr:uid="{00000000-0005-0000-0000-000035060000}"/>
    <cellStyle name="Normal 3 7" xfId="648" xr:uid="{00000000-0005-0000-0000-000036060000}"/>
    <cellStyle name="Normal 3 7 2" xfId="1182" xr:uid="{00000000-0005-0000-0000-000037060000}"/>
    <cellStyle name="Normal 3 7 2 2" xfId="2228" xr:uid="{00000000-0005-0000-0000-000038060000}"/>
    <cellStyle name="Normal 3 7 3" xfId="916" xr:uid="{00000000-0005-0000-0000-000039060000}"/>
    <cellStyle name="Normal 3 7 3 2" xfId="1962" xr:uid="{00000000-0005-0000-0000-00003A060000}"/>
    <cellStyle name="Normal 3 7 4" xfId="1696" xr:uid="{00000000-0005-0000-0000-00003B060000}"/>
    <cellStyle name="Normal 3 8" xfId="2234" xr:uid="{00000000-0005-0000-0000-00003C060000}"/>
    <cellStyle name="Normal 4" xfId="11" xr:uid="{00000000-0005-0000-0000-00003D060000}"/>
    <cellStyle name="Normal 4 2" xfId="101" xr:uid="{00000000-0005-0000-0000-00003E060000}"/>
    <cellStyle name="Normal 4 2 10" xfId="1208" xr:uid="{00000000-0005-0000-0000-00003F060000}"/>
    <cellStyle name="Normal 4 2 2" xfId="102" xr:uid="{00000000-0005-0000-0000-000040060000}"/>
    <cellStyle name="Normal 4 2 3" xfId="103" xr:uid="{00000000-0005-0000-0000-000041060000}"/>
    <cellStyle name="Normal 4 2 4" xfId="104" xr:uid="{00000000-0005-0000-0000-000042060000}"/>
    <cellStyle name="Normal 4 2 4 2" xfId="176" xr:uid="{00000000-0005-0000-0000-000043060000}"/>
    <cellStyle name="Normal 4 2 4 2 2" xfId="329" xr:uid="{00000000-0005-0000-0000-000044060000}"/>
    <cellStyle name="Normal 4 2 4 2 2 2" xfId="1114" xr:uid="{00000000-0005-0000-0000-000045060000}"/>
    <cellStyle name="Normal 4 2 4 2 2 2 2" xfId="2160" xr:uid="{00000000-0005-0000-0000-000046060000}"/>
    <cellStyle name="Normal 4 2 4 2 2 3" xfId="848" xr:uid="{00000000-0005-0000-0000-000047060000}"/>
    <cellStyle name="Normal 4 2 4 2 2 3 2" xfId="1894" xr:uid="{00000000-0005-0000-0000-000048060000}"/>
    <cellStyle name="Normal 4 2 4 2 2 4" xfId="577" xr:uid="{00000000-0005-0000-0000-000049060000}"/>
    <cellStyle name="Normal 4 2 4 2 2 4 2" xfId="1628" xr:uid="{00000000-0005-0000-0000-00004A060000}"/>
    <cellStyle name="Normal 4 2 4 2 2 5" xfId="1380" xr:uid="{00000000-0005-0000-0000-00004B060000}"/>
    <cellStyle name="Normal 4 2 4 2 3" xfId="990" xr:uid="{00000000-0005-0000-0000-00004C060000}"/>
    <cellStyle name="Normal 4 2 4 2 3 2" xfId="2036" xr:uid="{00000000-0005-0000-0000-00004D060000}"/>
    <cellStyle name="Normal 4 2 4 2 4" xfId="724" xr:uid="{00000000-0005-0000-0000-00004E060000}"/>
    <cellStyle name="Normal 4 2 4 2 4 2" xfId="1770" xr:uid="{00000000-0005-0000-0000-00004F060000}"/>
    <cellStyle name="Normal 4 2 4 2 5" xfId="453" xr:uid="{00000000-0005-0000-0000-000050060000}"/>
    <cellStyle name="Normal 4 2 4 2 5 2" xfId="1504" xr:uid="{00000000-0005-0000-0000-000051060000}"/>
    <cellStyle name="Normal 4 2 4 2 6" xfId="1256" xr:uid="{00000000-0005-0000-0000-000052060000}"/>
    <cellStyle name="Normal 4 2 4 3" xfId="282" xr:uid="{00000000-0005-0000-0000-000053060000}"/>
    <cellStyle name="Normal 4 2 4 3 2" xfId="1067" xr:uid="{00000000-0005-0000-0000-000054060000}"/>
    <cellStyle name="Normal 4 2 4 3 2 2" xfId="2113" xr:uid="{00000000-0005-0000-0000-000055060000}"/>
    <cellStyle name="Normal 4 2 4 3 3" xfId="801" xr:uid="{00000000-0005-0000-0000-000056060000}"/>
    <cellStyle name="Normal 4 2 4 3 3 2" xfId="1847" xr:uid="{00000000-0005-0000-0000-000057060000}"/>
    <cellStyle name="Normal 4 2 4 3 4" xfId="530" xr:uid="{00000000-0005-0000-0000-000058060000}"/>
    <cellStyle name="Normal 4 2 4 3 4 2" xfId="1581" xr:uid="{00000000-0005-0000-0000-000059060000}"/>
    <cellStyle name="Normal 4 2 4 3 5" xfId="1333" xr:uid="{00000000-0005-0000-0000-00005A060000}"/>
    <cellStyle name="Normal 4 2 4 4" xfId="943" xr:uid="{00000000-0005-0000-0000-00005B060000}"/>
    <cellStyle name="Normal 4 2 4 4 2" xfId="1989" xr:uid="{00000000-0005-0000-0000-00005C060000}"/>
    <cellStyle name="Normal 4 2 4 5" xfId="677" xr:uid="{00000000-0005-0000-0000-00005D060000}"/>
    <cellStyle name="Normal 4 2 4 5 2" xfId="1723" xr:uid="{00000000-0005-0000-0000-00005E060000}"/>
    <cellStyle name="Normal 4 2 4 6" xfId="406" xr:uid="{00000000-0005-0000-0000-00005F060000}"/>
    <cellStyle name="Normal 4 2 4 6 2" xfId="1457" xr:uid="{00000000-0005-0000-0000-000060060000}"/>
    <cellStyle name="Normal 4 2 4 7" xfId="1209" xr:uid="{00000000-0005-0000-0000-000061060000}"/>
    <cellStyle name="Normal 4 2 5" xfId="175" xr:uid="{00000000-0005-0000-0000-000062060000}"/>
    <cellStyle name="Normal 4 2 5 2" xfId="328" xr:uid="{00000000-0005-0000-0000-000063060000}"/>
    <cellStyle name="Normal 4 2 5 2 2" xfId="1113" xr:uid="{00000000-0005-0000-0000-000064060000}"/>
    <cellStyle name="Normal 4 2 5 2 2 2" xfId="2159" xr:uid="{00000000-0005-0000-0000-000065060000}"/>
    <cellStyle name="Normal 4 2 5 2 3" xfId="847" xr:uid="{00000000-0005-0000-0000-000066060000}"/>
    <cellStyle name="Normal 4 2 5 2 3 2" xfId="1893" xr:uid="{00000000-0005-0000-0000-000067060000}"/>
    <cellStyle name="Normal 4 2 5 2 4" xfId="576" xr:uid="{00000000-0005-0000-0000-000068060000}"/>
    <cellStyle name="Normal 4 2 5 2 4 2" xfId="1627" xr:uid="{00000000-0005-0000-0000-000069060000}"/>
    <cellStyle name="Normal 4 2 5 2 5" xfId="1379" xr:uid="{00000000-0005-0000-0000-00006A060000}"/>
    <cellStyle name="Normal 4 2 5 3" xfId="989" xr:uid="{00000000-0005-0000-0000-00006B060000}"/>
    <cellStyle name="Normal 4 2 5 3 2" xfId="2035" xr:uid="{00000000-0005-0000-0000-00006C060000}"/>
    <cellStyle name="Normal 4 2 5 4" xfId="723" xr:uid="{00000000-0005-0000-0000-00006D060000}"/>
    <cellStyle name="Normal 4 2 5 4 2" xfId="1769" xr:uid="{00000000-0005-0000-0000-00006E060000}"/>
    <cellStyle name="Normal 4 2 5 5" xfId="452" xr:uid="{00000000-0005-0000-0000-00006F060000}"/>
    <cellStyle name="Normal 4 2 5 5 2" xfId="1503" xr:uid="{00000000-0005-0000-0000-000070060000}"/>
    <cellStyle name="Normal 4 2 5 6" xfId="1255" xr:uid="{00000000-0005-0000-0000-000071060000}"/>
    <cellStyle name="Normal 4 2 6" xfId="281" xr:uid="{00000000-0005-0000-0000-000072060000}"/>
    <cellStyle name="Normal 4 2 6 2" xfId="1066" xr:uid="{00000000-0005-0000-0000-000073060000}"/>
    <cellStyle name="Normal 4 2 6 2 2" xfId="2112" xr:uid="{00000000-0005-0000-0000-000074060000}"/>
    <cellStyle name="Normal 4 2 6 3" xfId="800" xr:uid="{00000000-0005-0000-0000-000075060000}"/>
    <cellStyle name="Normal 4 2 6 3 2" xfId="1846" xr:uid="{00000000-0005-0000-0000-000076060000}"/>
    <cellStyle name="Normal 4 2 6 4" xfId="529" xr:uid="{00000000-0005-0000-0000-000077060000}"/>
    <cellStyle name="Normal 4 2 6 4 2" xfId="1580" xr:uid="{00000000-0005-0000-0000-000078060000}"/>
    <cellStyle name="Normal 4 2 6 5" xfId="1332" xr:uid="{00000000-0005-0000-0000-000079060000}"/>
    <cellStyle name="Normal 4 2 7" xfId="942" xr:uid="{00000000-0005-0000-0000-00007A060000}"/>
    <cellStyle name="Normal 4 2 7 2" xfId="1988" xr:uid="{00000000-0005-0000-0000-00007B060000}"/>
    <cellStyle name="Normal 4 2 8" xfId="676" xr:uid="{00000000-0005-0000-0000-00007C060000}"/>
    <cellStyle name="Normal 4 2 8 2" xfId="1722" xr:uid="{00000000-0005-0000-0000-00007D060000}"/>
    <cellStyle name="Normal 4 2 9" xfId="405" xr:uid="{00000000-0005-0000-0000-00007E060000}"/>
    <cellStyle name="Normal 4 2 9 2" xfId="1456" xr:uid="{00000000-0005-0000-0000-00007F060000}"/>
    <cellStyle name="Normal 4 3" xfId="105" xr:uid="{00000000-0005-0000-0000-000080060000}"/>
    <cellStyle name="Normal 4 3 2" xfId="106" xr:uid="{00000000-0005-0000-0000-000081060000}"/>
    <cellStyle name="Normal 4 4" xfId="107" xr:uid="{00000000-0005-0000-0000-000082060000}"/>
    <cellStyle name="Normal 4 5" xfId="108" xr:uid="{00000000-0005-0000-0000-000083060000}"/>
    <cellStyle name="Normal 4 6" xfId="652" xr:uid="{00000000-0005-0000-0000-000084060000}"/>
    <cellStyle name="Normal 5" xfId="12" xr:uid="{00000000-0005-0000-0000-000085060000}"/>
    <cellStyle name="Normal 5 10" xfId="383" xr:uid="{00000000-0005-0000-0000-000086060000}"/>
    <cellStyle name="Normal 5 10 2" xfId="1434" xr:uid="{00000000-0005-0000-0000-000087060000}"/>
    <cellStyle name="Normal 5 11" xfId="1186" xr:uid="{00000000-0005-0000-0000-000088060000}"/>
    <cellStyle name="Normal 5 2" xfId="13" xr:uid="{00000000-0005-0000-0000-000089060000}"/>
    <cellStyle name="Normal 5 2 2" xfId="145" xr:uid="{00000000-0005-0000-0000-00008A060000}"/>
    <cellStyle name="Normal 5 2 2 2" xfId="196" xr:uid="{00000000-0005-0000-0000-00008B060000}"/>
    <cellStyle name="Normal 5 2 2 2 2" xfId="349" xr:uid="{00000000-0005-0000-0000-00008C060000}"/>
    <cellStyle name="Normal 5 2 2 2 2 2" xfId="1134" xr:uid="{00000000-0005-0000-0000-00008D060000}"/>
    <cellStyle name="Normal 5 2 2 2 2 2 2" xfId="2180" xr:uid="{00000000-0005-0000-0000-00008E060000}"/>
    <cellStyle name="Normal 5 2 2 2 2 3" xfId="868" xr:uid="{00000000-0005-0000-0000-00008F060000}"/>
    <cellStyle name="Normal 5 2 2 2 2 3 2" xfId="1914" xr:uid="{00000000-0005-0000-0000-000090060000}"/>
    <cellStyle name="Normal 5 2 2 2 2 4" xfId="597" xr:uid="{00000000-0005-0000-0000-000091060000}"/>
    <cellStyle name="Normal 5 2 2 2 2 4 2" xfId="1648" xr:uid="{00000000-0005-0000-0000-000092060000}"/>
    <cellStyle name="Normal 5 2 2 2 2 5" xfId="1400" xr:uid="{00000000-0005-0000-0000-000093060000}"/>
    <cellStyle name="Normal 5 2 2 2 3" xfId="1010" xr:uid="{00000000-0005-0000-0000-000094060000}"/>
    <cellStyle name="Normal 5 2 2 2 3 2" xfId="2056" xr:uid="{00000000-0005-0000-0000-000095060000}"/>
    <cellStyle name="Normal 5 2 2 2 4" xfId="744" xr:uid="{00000000-0005-0000-0000-000096060000}"/>
    <cellStyle name="Normal 5 2 2 2 4 2" xfId="1790" xr:uid="{00000000-0005-0000-0000-000097060000}"/>
    <cellStyle name="Normal 5 2 2 2 5" xfId="473" xr:uid="{00000000-0005-0000-0000-000098060000}"/>
    <cellStyle name="Normal 5 2 2 2 5 2" xfId="1524" xr:uid="{00000000-0005-0000-0000-000099060000}"/>
    <cellStyle name="Normal 5 2 2 2 6" xfId="1276" xr:uid="{00000000-0005-0000-0000-00009A060000}"/>
    <cellStyle name="Normal 5 2 2 3" xfId="302" xr:uid="{00000000-0005-0000-0000-00009B060000}"/>
    <cellStyle name="Normal 5 2 2 3 2" xfId="1087" xr:uid="{00000000-0005-0000-0000-00009C060000}"/>
    <cellStyle name="Normal 5 2 2 3 2 2" xfId="2133" xr:uid="{00000000-0005-0000-0000-00009D060000}"/>
    <cellStyle name="Normal 5 2 2 3 3" xfId="821" xr:uid="{00000000-0005-0000-0000-00009E060000}"/>
    <cellStyle name="Normal 5 2 2 3 3 2" xfId="1867" xr:uid="{00000000-0005-0000-0000-00009F060000}"/>
    <cellStyle name="Normal 5 2 2 3 4" xfId="550" xr:uid="{00000000-0005-0000-0000-0000A0060000}"/>
    <cellStyle name="Normal 5 2 2 3 4 2" xfId="1601" xr:uid="{00000000-0005-0000-0000-0000A1060000}"/>
    <cellStyle name="Normal 5 2 2 3 5" xfId="1353" xr:uid="{00000000-0005-0000-0000-0000A2060000}"/>
    <cellStyle name="Normal 5 2 2 4" xfId="963" xr:uid="{00000000-0005-0000-0000-0000A3060000}"/>
    <cellStyle name="Normal 5 2 2 4 2" xfId="2009" xr:uid="{00000000-0005-0000-0000-0000A4060000}"/>
    <cellStyle name="Normal 5 2 2 5" xfId="697" xr:uid="{00000000-0005-0000-0000-0000A5060000}"/>
    <cellStyle name="Normal 5 2 2 5 2" xfId="1743" xr:uid="{00000000-0005-0000-0000-0000A6060000}"/>
    <cellStyle name="Normal 5 2 2 6" xfId="426" xr:uid="{00000000-0005-0000-0000-0000A7060000}"/>
    <cellStyle name="Normal 5 2 2 6 2" xfId="1477" xr:uid="{00000000-0005-0000-0000-0000A8060000}"/>
    <cellStyle name="Normal 5 2 2 7" xfId="1229" xr:uid="{00000000-0005-0000-0000-0000A9060000}"/>
    <cellStyle name="Normal 5 2 3" xfId="154" xr:uid="{00000000-0005-0000-0000-0000AA060000}"/>
    <cellStyle name="Normal 5 2 3 2" xfId="307" xr:uid="{00000000-0005-0000-0000-0000AB060000}"/>
    <cellStyle name="Normal 5 2 3 2 2" xfId="1092" xr:uid="{00000000-0005-0000-0000-0000AC060000}"/>
    <cellStyle name="Normal 5 2 3 2 2 2" xfId="2138" xr:uid="{00000000-0005-0000-0000-0000AD060000}"/>
    <cellStyle name="Normal 5 2 3 2 3" xfId="826" xr:uid="{00000000-0005-0000-0000-0000AE060000}"/>
    <cellStyle name="Normal 5 2 3 2 3 2" xfId="1872" xr:uid="{00000000-0005-0000-0000-0000AF060000}"/>
    <cellStyle name="Normal 5 2 3 2 4" xfId="555" xr:uid="{00000000-0005-0000-0000-0000B0060000}"/>
    <cellStyle name="Normal 5 2 3 2 4 2" xfId="1606" xr:uid="{00000000-0005-0000-0000-0000B1060000}"/>
    <cellStyle name="Normal 5 2 3 2 5" xfId="1358" xr:uid="{00000000-0005-0000-0000-0000B2060000}"/>
    <cellStyle name="Normal 5 2 3 3" xfId="968" xr:uid="{00000000-0005-0000-0000-0000B3060000}"/>
    <cellStyle name="Normal 5 2 3 3 2" xfId="2014" xr:uid="{00000000-0005-0000-0000-0000B4060000}"/>
    <cellStyle name="Normal 5 2 3 4" xfId="702" xr:uid="{00000000-0005-0000-0000-0000B5060000}"/>
    <cellStyle name="Normal 5 2 3 4 2" xfId="1748" xr:uid="{00000000-0005-0000-0000-0000B6060000}"/>
    <cellStyle name="Normal 5 2 3 5" xfId="431" xr:uid="{00000000-0005-0000-0000-0000B7060000}"/>
    <cellStyle name="Normal 5 2 3 5 2" xfId="1482" xr:uid="{00000000-0005-0000-0000-0000B8060000}"/>
    <cellStyle name="Normal 5 2 3 6" xfId="1234" xr:uid="{00000000-0005-0000-0000-0000B9060000}"/>
    <cellStyle name="Normal 5 2 4" xfId="260" xr:uid="{00000000-0005-0000-0000-0000BA060000}"/>
    <cellStyle name="Normal 5 2 4 2" xfId="1045" xr:uid="{00000000-0005-0000-0000-0000BB060000}"/>
    <cellStyle name="Normal 5 2 4 2 2" xfId="2091" xr:uid="{00000000-0005-0000-0000-0000BC060000}"/>
    <cellStyle name="Normal 5 2 4 3" xfId="779" xr:uid="{00000000-0005-0000-0000-0000BD060000}"/>
    <cellStyle name="Normal 5 2 4 3 2" xfId="1825" xr:uid="{00000000-0005-0000-0000-0000BE060000}"/>
    <cellStyle name="Normal 5 2 4 4" xfId="508" xr:uid="{00000000-0005-0000-0000-0000BF060000}"/>
    <cellStyle name="Normal 5 2 4 4 2" xfId="1559" xr:uid="{00000000-0005-0000-0000-0000C0060000}"/>
    <cellStyle name="Normal 5 2 4 5" xfId="1311" xr:uid="{00000000-0005-0000-0000-0000C1060000}"/>
    <cellStyle name="Normal 5 2 5" xfId="921" xr:uid="{00000000-0005-0000-0000-0000C2060000}"/>
    <cellStyle name="Normal 5 2 5 2" xfId="1967" xr:uid="{00000000-0005-0000-0000-0000C3060000}"/>
    <cellStyle name="Normal 5 2 6" xfId="655" xr:uid="{00000000-0005-0000-0000-0000C4060000}"/>
    <cellStyle name="Normal 5 2 6 2" xfId="1701" xr:uid="{00000000-0005-0000-0000-0000C5060000}"/>
    <cellStyle name="Normal 5 2 7" xfId="384" xr:uid="{00000000-0005-0000-0000-0000C6060000}"/>
    <cellStyle name="Normal 5 2 7 2" xfId="1435" xr:uid="{00000000-0005-0000-0000-0000C7060000}"/>
    <cellStyle name="Normal 5 2 8" xfId="1187" xr:uid="{00000000-0005-0000-0000-0000C8060000}"/>
    <cellStyle name="Normal 5 3" xfId="109" xr:uid="{00000000-0005-0000-0000-0000C9060000}"/>
    <cellStyle name="Normal 5 4" xfId="144" xr:uid="{00000000-0005-0000-0000-0000CA060000}"/>
    <cellStyle name="Normal 5 4 2" xfId="195" xr:uid="{00000000-0005-0000-0000-0000CB060000}"/>
    <cellStyle name="Normal 5 4 2 2" xfId="348" xr:uid="{00000000-0005-0000-0000-0000CC060000}"/>
    <cellStyle name="Normal 5 4 2 2 2" xfId="1133" xr:uid="{00000000-0005-0000-0000-0000CD060000}"/>
    <cellStyle name="Normal 5 4 2 2 2 2" xfId="2179" xr:uid="{00000000-0005-0000-0000-0000CE060000}"/>
    <cellStyle name="Normal 5 4 2 2 3" xfId="867" xr:uid="{00000000-0005-0000-0000-0000CF060000}"/>
    <cellStyle name="Normal 5 4 2 2 3 2" xfId="1913" xr:uid="{00000000-0005-0000-0000-0000D0060000}"/>
    <cellStyle name="Normal 5 4 2 2 4" xfId="596" xr:uid="{00000000-0005-0000-0000-0000D1060000}"/>
    <cellStyle name="Normal 5 4 2 2 4 2" xfId="1647" xr:uid="{00000000-0005-0000-0000-0000D2060000}"/>
    <cellStyle name="Normal 5 4 2 2 5" xfId="1399" xr:uid="{00000000-0005-0000-0000-0000D3060000}"/>
    <cellStyle name="Normal 5 4 2 3" xfId="1009" xr:uid="{00000000-0005-0000-0000-0000D4060000}"/>
    <cellStyle name="Normal 5 4 2 3 2" xfId="2055" xr:uid="{00000000-0005-0000-0000-0000D5060000}"/>
    <cellStyle name="Normal 5 4 2 4" xfId="743" xr:uid="{00000000-0005-0000-0000-0000D6060000}"/>
    <cellStyle name="Normal 5 4 2 4 2" xfId="1789" xr:uid="{00000000-0005-0000-0000-0000D7060000}"/>
    <cellStyle name="Normal 5 4 2 5" xfId="472" xr:uid="{00000000-0005-0000-0000-0000D8060000}"/>
    <cellStyle name="Normal 5 4 2 5 2" xfId="1523" xr:uid="{00000000-0005-0000-0000-0000D9060000}"/>
    <cellStyle name="Normal 5 4 2 6" xfId="1275" xr:uid="{00000000-0005-0000-0000-0000DA060000}"/>
    <cellStyle name="Normal 5 4 3" xfId="301" xr:uid="{00000000-0005-0000-0000-0000DB060000}"/>
    <cellStyle name="Normal 5 4 3 2" xfId="1086" xr:uid="{00000000-0005-0000-0000-0000DC060000}"/>
    <cellStyle name="Normal 5 4 3 2 2" xfId="2132" xr:uid="{00000000-0005-0000-0000-0000DD060000}"/>
    <cellStyle name="Normal 5 4 3 3" xfId="820" xr:uid="{00000000-0005-0000-0000-0000DE060000}"/>
    <cellStyle name="Normal 5 4 3 3 2" xfId="1866" xr:uid="{00000000-0005-0000-0000-0000DF060000}"/>
    <cellStyle name="Normal 5 4 3 4" xfId="549" xr:uid="{00000000-0005-0000-0000-0000E0060000}"/>
    <cellStyle name="Normal 5 4 3 4 2" xfId="1600" xr:uid="{00000000-0005-0000-0000-0000E1060000}"/>
    <cellStyle name="Normal 5 4 3 5" xfId="1352" xr:uid="{00000000-0005-0000-0000-0000E2060000}"/>
    <cellStyle name="Normal 5 4 4" xfId="962" xr:uid="{00000000-0005-0000-0000-0000E3060000}"/>
    <cellStyle name="Normal 5 4 4 2" xfId="2008" xr:uid="{00000000-0005-0000-0000-0000E4060000}"/>
    <cellStyle name="Normal 5 4 5" xfId="696" xr:uid="{00000000-0005-0000-0000-0000E5060000}"/>
    <cellStyle name="Normal 5 4 5 2" xfId="1742" xr:uid="{00000000-0005-0000-0000-0000E6060000}"/>
    <cellStyle name="Normal 5 4 6" xfId="425" xr:uid="{00000000-0005-0000-0000-0000E7060000}"/>
    <cellStyle name="Normal 5 4 6 2" xfId="1476" xr:uid="{00000000-0005-0000-0000-0000E8060000}"/>
    <cellStyle name="Normal 5 4 7" xfId="1228" xr:uid="{00000000-0005-0000-0000-0000E9060000}"/>
    <cellStyle name="Normal 5 5" xfId="153" xr:uid="{00000000-0005-0000-0000-0000EA060000}"/>
    <cellStyle name="Normal 5 5 2" xfId="306" xr:uid="{00000000-0005-0000-0000-0000EB060000}"/>
    <cellStyle name="Normal 5 5 2 2" xfId="1091" xr:uid="{00000000-0005-0000-0000-0000EC060000}"/>
    <cellStyle name="Normal 5 5 2 2 2" xfId="2137" xr:uid="{00000000-0005-0000-0000-0000ED060000}"/>
    <cellStyle name="Normal 5 5 2 3" xfId="825" xr:uid="{00000000-0005-0000-0000-0000EE060000}"/>
    <cellStyle name="Normal 5 5 2 3 2" xfId="1871" xr:uid="{00000000-0005-0000-0000-0000EF060000}"/>
    <cellStyle name="Normal 5 5 2 4" xfId="554" xr:uid="{00000000-0005-0000-0000-0000F0060000}"/>
    <cellStyle name="Normal 5 5 2 4 2" xfId="1605" xr:uid="{00000000-0005-0000-0000-0000F1060000}"/>
    <cellStyle name="Normal 5 5 2 5" xfId="1357" xr:uid="{00000000-0005-0000-0000-0000F2060000}"/>
    <cellStyle name="Normal 5 5 3" xfId="967" xr:uid="{00000000-0005-0000-0000-0000F3060000}"/>
    <cellStyle name="Normal 5 5 3 2" xfId="2013" xr:uid="{00000000-0005-0000-0000-0000F4060000}"/>
    <cellStyle name="Normal 5 5 4" xfId="701" xr:uid="{00000000-0005-0000-0000-0000F5060000}"/>
    <cellStyle name="Normal 5 5 4 2" xfId="1747" xr:uid="{00000000-0005-0000-0000-0000F6060000}"/>
    <cellStyle name="Normal 5 5 5" xfId="430" xr:uid="{00000000-0005-0000-0000-0000F7060000}"/>
    <cellStyle name="Normal 5 5 5 2" xfId="1481" xr:uid="{00000000-0005-0000-0000-0000F8060000}"/>
    <cellStyle name="Normal 5 5 6" xfId="1233" xr:uid="{00000000-0005-0000-0000-0000F9060000}"/>
    <cellStyle name="Normal 5 6" xfId="259" xr:uid="{00000000-0005-0000-0000-0000FA060000}"/>
    <cellStyle name="Normal 5 6 2" xfId="1044" xr:uid="{00000000-0005-0000-0000-0000FB060000}"/>
    <cellStyle name="Normal 5 6 2 2" xfId="2090" xr:uid="{00000000-0005-0000-0000-0000FC060000}"/>
    <cellStyle name="Normal 5 6 3" xfId="778" xr:uid="{00000000-0005-0000-0000-0000FD060000}"/>
    <cellStyle name="Normal 5 6 3 2" xfId="1824" xr:uid="{00000000-0005-0000-0000-0000FE060000}"/>
    <cellStyle name="Normal 5 6 4" xfId="507" xr:uid="{00000000-0005-0000-0000-0000FF060000}"/>
    <cellStyle name="Normal 5 6 4 2" xfId="1558" xr:uid="{00000000-0005-0000-0000-000000070000}"/>
    <cellStyle name="Normal 5 6 5" xfId="1310" xr:uid="{00000000-0005-0000-0000-000001070000}"/>
    <cellStyle name="Normal 5 7" xfId="651" xr:uid="{00000000-0005-0000-0000-000002070000}"/>
    <cellStyle name="Normal 5 8" xfId="920" xr:uid="{00000000-0005-0000-0000-000003070000}"/>
    <cellStyle name="Normal 5 8 2" xfId="1966" xr:uid="{00000000-0005-0000-0000-000004070000}"/>
    <cellStyle name="Normal 5 9" xfId="654" xr:uid="{00000000-0005-0000-0000-000005070000}"/>
    <cellStyle name="Normal 5 9 2" xfId="1700" xr:uid="{00000000-0005-0000-0000-000006070000}"/>
    <cellStyle name="Normal 6" xfId="14" xr:uid="{00000000-0005-0000-0000-000007070000}"/>
    <cellStyle name="Normal 6 10" xfId="385" xr:uid="{00000000-0005-0000-0000-000008070000}"/>
    <cellStyle name="Normal 6 10 2" xfId="1436" xr:uid="{00000000-0005-0000-0000-000009070000}"/>
    <cellStyle name="Normal 6 11" xfId="1188" xr:uid="{00000000-0005-0000-0000-00000A070000}"/>
    <cellStyle name="Normal 6 2" xfId="15" xr:uid="{00000000-0005-0000-0000-00000B070000}"/>
    <cellStyle name="Normal 6 2 2" xfId="147" xr:uid="{00000000-0005-0000-0000-00000C070000}"/>
    <cellStyle name="Normal 6 2 3" xfId="156" xr:uid="{00000000-0005-0000-0000-00000D070000}"/>
    <cellStyle name="Normal 6 2 3 2" xfId="309" xr:uid="{00000000-0005-0000-0000-00000E070000}"/>
    <cellStyle name="Normal 6 2 3 2 2" xfId="1094" xr:uid="{00000000-0005-0000-0000-00000F070000}"/>
    <cellStyle name="Normal 6 2 3 2 2 2" xfId="2140" xr:uid="{00000000-0005-0000-0000-000010070000}"/>
    <cellStyle name="Normal 6 2 3 2 3" xfId="828" xr:uid="{00000000-0005-0000-0000-000011070000}"/>
    <cellStyle name="Normal 6 2 3 2 3 2" xfId="1874" xr:uid="{00000000-0005-0000-0000-000012070000}"/>
    <cellStyle name="Normal 6 2 3 2 4" xfId="557" xr:uid="{00000000-0005-0000-0000-000013070000}"/>
    <cellStyle name="Normal 6 2 3 2 4 2" xfId="1608" xr:uid="{00000000-0005-0000-0000-000014070000}"/>
    <cellStyle name="Normal 6 2 3 2 5" xfId="1360" xr:uid="{00000000-0005-0000-0000-000015070000}"/>
    <cellStyle name="Normal 6 2 3 3" xfId="970" xr:uid="{00000000-0005-0000-0000-000016070000}"/>
    <cellStyle name="Normal 6 2 3 3 2" xfId="2016" xr:uid="{00000000-0005-0000-0000-000017070000}"/>
    <cellStyle name="Normal 6 2 3 4" xfId="704" xr:uid="{00000000-0005-0000-0000-000018070000}"/>
    <cellStyle name="Normal 6 2 3 4 2" xfId="1750" xr:uid="{00000000-0005-0000-0000-000019070000}"/>
    <cellStyle name="Normal 6 2 3 5" xfId="433" xr:uid="{00000000-0005-0000-0000-00001A070000}"/>
    <cellStyle name="Normal 6 2 3 5 2" xfId="1484" xr:uid="{00000000-0005-0000-0000-00001B070000}"/>
    <cellStyle name="Normal 6 2 3 6" xfId="1236" xr:uid="{00000000-0005-0000-0000-00001C070000}"/>
    <cellStyle name="Normal 6 2 4" xfId="262" xr:uid="{00000000-0005-0000-0000-00001D070000}"/>
    <cellStyle name="Normal 6 2 4 2" xfId="1047" xr:uid="{00000000-0005-0000-0000-00001E070000}"/>
    <cellStyle name="Normal 6 2 4 2 2" xfId="2093" xr:uid="{00000000-0005-0000-0000-00001F070000}"/>
    <cellStyle name="Normal 6 2 4 3" xfId="781" xr:uid="{00000000-0005-0000-0000-000020070000}"/>
    <cellStyle name="Normal 6 2 4 3 2" xfId="1827" xr:uid="{00000000-0005-0000-0000-000021070000}"/>
    <cellStyle name="Normal 6 2 4 4" xfId="510" xr:uid="{00000000-0005-0000-0000-000022070000}"/>
    <cellStyle name="Normal 6 2 4 4 2" xfId="1561" xr:uid="{00000000-0005-0000-0000-000023070000}"/>
    <cellStyle name="Normal 6 2 4 5" xfId="1313" xr:uid="{00000000-0005-0000-0000-000024070000}"/>
    <cellStyle name="Normal 6 2 5" xfId="923" xr:uid="{00000000-0005-0000-0000-000025070000}"/>
    <cellStyle name="Normal 6 2 5 2" xfId="1969" xr:uid="{00000000-0005-0000-0000-000026070000}"/>
    <cellStyle name="Normal 6 2 6" xfId="657" xr:uid="{00000000-0005-0000-0000-000027070000}"/>
    <cellStyle name="Normal 6 2 6 2" xfId="1703" xr:uid="{00000000-0005-0000-0000-000028070000}"/>
    <cellStyle name="Normal 6 2 7" xfId="386" xr:uid="{00000000-0005-0000-0000-000029070000}"/>
    <cellStyle name="Normal 6 2 7 2" xfId="1437" xr:uid="{00000000-0005-0000-0000-00002A070000}"/>
    <cellStyle name="Normal 6 2 8" xfId="1189" xr:uid="{00000000-0005-0000-0000-00002B070000}"/>
    <cellStyle name="Normal 6 3" xfId="110" xr:uid="{00000000-0005-0000-0000-00002C070000}"/>
    <cellStyle name="Normal 6 4" xfId="146" xr:uid="{00000000-0005-0000-0000-00002D070000}"/>
    <cellStyle name="Normal 6 5" xfId="155" xr:uid="{00000000-0005-0000-0000-00002E070000}"/>
    <cellStyle name="Normal 6 5 2" xfId="308" xr:uid="{00000000-0005-0000-0000-00002F070000}"/>
    <cellStyle name="Normal 6 5 2 2" xfId="1093" xr:uid="{00000000-0005-0000-0000-000030070000}"/>
    <cellStyle name="Normal 6 5 2 2 2" xfId="2139" xr:uid="{00000000-0005-0000-0000-000031070000}"/>
    <cellStyle name="Normal 6 5 2 3" xfId="827" xr:uid="{00000000-0005-0000-0000-000032070000}"/>
    <cellStyle name="Normal 6 5 2 3 2" xfId="1873" xr:uid="{00000000-0005-0000-0000-000033070000}"/>
    <cellStyle name="Normal 6 5 2 4" xfId="556" xr:uid="{00000000-0005-0000-0000-000034070000}"/>
    <cellStyle name="Normal 6 5 2 4 2" xfId="1607" xr:uid="{00000000-0005-0000-0000-000035070000}"/>
    <cellStyle name="Normal 6 5 2 5" xfId="1359" xr:uid="{00000000-0005-0000-0000-000036070000}"/>
    <cellStyle name="Normal 6 5 3" xfId="969" xr:uid="{00000000-0005-0000-0000-000037070000}"/>
    <cellStyle name="Normal 6 5 3 2" xfId="2015" xr:uid="{00000000-0005-0000-0000-000038070000}"/>
    <cellStyle name="Normal 6 5 4" xfId="703" xr:uid="{00000000-0005-0000-0000-000039070000}"/>
    <cellStyle name="Normal 6 5 4 2" xfId="1749" xr:uid="{00000000-0005-0000-0000-00003A070000}"/>
    <cellStyle name="Normal 6 5 5" xfId="432" xr:uid="{00000000-0005-0000-0000-00003B070000}"/>
    <cellStyle name="Normal 6 5 5 2" xfId="1483" xr:uid="{00000000-0005-0000-0000-00003C070000}"/>
    <cellStyle name="Normal 6 5 6" xfId="1235" xr:uid="{00000000-0005-0000-0000-00003D070000}"/>
    <cellStyle name="Normal 6 6" xfId="243" xr:uid="{00000000-0005-0000-0000-00003E070000}"/>
    <cellStyle name="Normal 6 6 2" xfId="367" xr:uid="{00000000-0005-0000-0000-00003F070000}"/>
    <cellStyle name="Normal 6 6 2 2" xfId="1152" xr:uid="{00000000-0005-0000-0000-000040070000}"/>
    <cellStyle name="Normal 6 6 2 2 2" xfId="2198" xr:uid="{00000000-0005-0000-0000-000041070000}"/>
    <cellStyle name="Normal 6 6 2 3" xfId="886" xr:uid="{00000000-0005-0000-0000-000042070000}"/>
    <cellStyle name="Normal 6 6 2 3 2" xfId="1932" xr:uid="{00000000-0005-0000-0000-000043070000}"/>
    <cellStyle name="Normal 6 6 2 4" xfId="615" xr:uid="{00000000-0005-0000-0000-000044070000}"/>
    <cellStyle name="Normal 6 6 2 4 2" xfId="1666" xr:uid="{00000000-0005-0000-0000-000045070000}"/>
    <cellStyle name="Normal 6 6 2 5" xfId="1418" xr:uid="{00000000-0005-0000-0000-000046070000}"/>
    <cellStyle name="Normal 6 6 3" xfId="1028" xr:uid="{00000000-0005-0000-0000-000047070000}"/>
    <cellStyle name="Normal 6 6 3 2" xfId="2074" xr:uid="{00000000-0005-0000-0000-000048070000}"/>
    <cellStyle name="Normal 6 6 4" xfId="762" xr:uid="{00000000-0005-0000-0000-000049070000}"/>
    <cellStyle name="Normal 6 6 4 2" xfId="1808" xr:uid="{00000000-0005-0000-0000-00004A070000}"/>
    <cellStyle name="Normal 6 6 5" xfId="491" xr:uid="{00000000-0005-0000-0000-00004B070000}"/>
    <cellStyle name="Normal 6 6 5 2" xfId="1542" xr:uid="{00000000-0005-0000-0000-00004C070000}"/>
    <cellStyle name="Normal 6 6 6" xfId="1294" xr:uid="{00000000-0005-0000-0000-00004D070000}"/>
    <cellStyle name="Normal 6 7" xfId="261" xr:uid="{00000000-0005-0000-0000-00004E070000}"/>
    <cellStyle name="Normal 6 7 2" xfId="1046" xr:uid="{00000000-0005-0000-0000-00004F070000}"/>
    <cellStyle name="Normal 6 7 2 2" xfId="2092" xr:uid="{00000000-0005-0000-0000-000050070000}"/>
    <cellStyle name="Normal 6 7 3" xfId="780" xr:uid="{00000000-0005-0000-0000-000051070000}"/>
    <cellStyle name="Normal 6 7 3 2" xfId="1826" xr:uid="{00000000-0005-0000-0000-000052070000}"/>
    <cellStyle name="Normal 6 7 4" xfId="509" xr:uid="{00000000-0005-0000-0000-000053070000}"/>
    <cellStyle name="Normal 6 7 4 2" xfId="1560" xr:uid="{00000000-0005-0000-0000-000054070000}"/>
    <cellStyle name="Normal 6 7 5" xfId="1312" xr:uid="{00000000-0005-0000-0000-000055070000}"/>
    <cellStyle name="Normal 6 8" xfId="922" xr:uid="{00000000-0005-0000-0000-000056070000}"/>
    <cellStyle name="Normal 6 8 2" xfId="1968" xr:uid="{00000000-0005-0000-0000-000057070000}"/>
    <cellStyle name="Normal 6 9" xfId="656" xr:uid="{00000000-0005-0000-0000-000058070000}"/>
    <cellStyle name="Normal 6 9 2" xfId="1702" xr:uid="{00000000-0005-0000-0000-000059070000}"/>
    <cellStyle name="Normal 7" xfId="111" xr:uid="{00000000-0005-0000-0000-00005A070000}"/>
    <cellStyle name="Normal 7 2" xfId="112" xr:uid="{00000000-0005-0000-0000-00005B070000}"/>
    <cellStyle name="Normal 8" xfId="113" xr:uid="{00000000-0005-0000-0000-00005C070000}"/>
    <cellStyle name="Normal 9" xfId="114" xr:uid="{00000000-0005-0000-0000-00005D070000}"/>
    <cellStyle name="Normal_healthcare edit.xls" xfId="2232" xr:uid="{00000000-0005-0000-0000-00005E070000}"/>
    <cellStyle name="Normal_office as built edit.xls" xfId="2233" xr:uid="{00000000-0005-0000-0000-00005F070000}"/>
    <cellStyle name="Note 2" xfId="115" xr:uid="{00000000-0005-0000-0000-000060070000}"/>
    <cellStyle name="Note 2 2" xfId="116" xr:uid="{00000000-0005-0000-0000-000061070000}"/>
    <cellStyle name="Note 2 2 2" xfId="177" xr:uid="{00000000-0005-0000-0000-000062070000}"/>
    <cellStyle name="Note 2 2 2 2" xfId="330" xr:uid="{00000000-0005-0000-0000-000063070000}"/>
    <cellStyle name="Note 2 2 2 2 2" xfId="1115" xr:uid="{00000000-0005-0000-0000-000064070000}"/>
    <cellStyle name="Note 2 2 2 2 2 2" xfId="2161" xr:uid="{00000000-0005-0000-0000-000065070000}"/>
    <cellStyle name="Note 2 2 2 2 3" xfId="849" xr:uid="{00000000-0005-0000-0000-000066070000}"/>
    <cellStyle name="Note 2 2 2 2 3 2" xfId="1895" xr:uid="{00000000-0005-0000-0000-000067070000}"/>
    <cellStyle name="Note 2 2 2 2 4" xfId="578" xr:uid="{00000000-0005-0000-0000-000068070000}"/>
    <cellStyle name="Note 2 2 2 2 4 2" xfId="1629" xr:uid="{00000000-0005-0000-0000-000069070000}"/>
    <cellStyle name="Note 2 2 2 2 5" xfId="1381" xr:uid="{00000000-0005-0000-0000-00006A070000}"/>
    <cellStyle name="Note 2 2 2 3" xfId="991" xr:uid="{00000000-0005-0000-0000-00006B070000}"/>
    <cellStyle name="Note 2 2 2 3 2" xfId="2037" xr:uid="{00000000-0005-0000-0000-00006C070000}"/>
    <cellStyle name="Note 2 2 2 4" xfId="725" xr:uid="{00000000-0005-0000-0000-00006D070000}"/>
    <cellStyle name="Note 2 2 2 4 2" xfId="1771" xr:uid="{00000000-0005-0000-0000-00006E070000}"/>
    <cellStyle name="Note 2 2 2 5" xfId="454" xr:uid="{00000000-0005-0000-0000-00006F070000}"/>
    <cellStyle name="Note 2 2 2 5 2" xfId="1505" xr:uid="{00000000-0005-0000-0000-000070070000}"/>
    <cellStyle name="Note 2 2 2 6" xfId="1257" xr:uid="{00000000-0005-0000-0000-000071070000}"/>
    <cellStyle name="Note 2 2 3" xfId="283" xr:uid="{00000000-0005-0000-0000-000072070000}"/>
    <cellStyle name="Note 2 2 3 2" xfId="1068" xr:uid="{00000000-0005-0000-0000-000073070000}"/>
    <cellStyle name="Note 2 2 3 2 2" xfId="2114" xr:uid="{00000000-0005-0000-0000-000074070000}"/>
    <cellStyle name="Note 2 2 3 3" xfId="802" xr:uid="{00000000-0005-0000-0000-000075070000}"/>
    <cellStyle name="Note 2 2 3 3 2" xfId="1848" xr:uid="{00000000-0005-0000-0000-000076070000}"/>
    <cellStyle name="Note 2 2 3 4" xfId="531" xr:uid="{00000000-0005-0000-0000-000077070000}"/>
    <cellStyle name="Note 2 2 3 4 2" xfId="1582" xr:uid="{00000000-0005-0000-0000-000078070000}"/>
    <cellStyle name="Note 2 2 3 5" xfId="1334" xr:uid="{00000000-0005-0000-0000-000079070000}"/>
    <cellStyle name="Note 2 2 4" xfId="944" xr:uid="{00000000-0005-0000-0000-00007A070000}"/>
    <cellStyle name="Note 2 2 4 2" xfId="1990" xr:uid="{00000000-0005-0000-0000-00007B070000}"/>
    <cellStyle name="Note 2 2 5" xfId="678" xr:uid="{00000000-0005-0000-0000-00007C070000}"/>
    <cellStyle name="Note 2 2 5 2" xfId="1724" xr:uid="{00000000-0005-0000-0000-00007D070000}"/>
    <cellStyle name="Note 2 2 6" xfId="407" xr:uid="{00000000-0005-0000-0000-00007E070000}"/>
    <cellStyle name="Note 2 2 6 2" xfId="1458" xr:uid="{00000000-0005-0000-0000-00007F070000}"/>
    <cellStyle name="Note 2 2 7" xfId="1210" xr:uid="{00000000-0005-0000-0000-000080070000}"/>
    <cellStyle name="Note 2 3" xfId="117" xr:uid="{00000000-0005-0000-0000-000081070000}"/>
    <cellStyle name="Note 2 3 2" xfId="178" xr:uid="{00000000-0005-0000-0000-000082070000}"/>
    <cellStyle name="Note 2 3 2 2" xfId="331" xr:uid="{00000000-0005-0000-0000-000083070000}"/>
    <cellStyle name="Note 2 3 2 2 2" xfId="1116" xr:uid="{00000000-0005-0000-0000-000084070000}"/>
    <cellStyle name="Note 2 3 2 2 2 2" xfId="2162" xr:uid="{00000000-0005-0000-0000-000085070000}"/>
    <cellStyle name="Note 2 3 2 2 3" xfId="850" xr:uid="{00000000-0005-0000-0000-000086070000}"/>
    <cellStyle name="Note 2 3 2 2 3 2" xfId="1896" xr:uid="{00000000-0005-0000-0000-000087070000}"/>
    <cellStyle name="Note 2 3 2 2 4" xfId="579" xr:uid="{00000000-0005-0000-0000-000088070000}"/>
    <cellStyle name="Note 2 3 2 2 4 2" xfId="1630" xr:uid="{00000000-0005-0000-0000-000089070000}"/>
    <cellStyle name="Note 2 3 2 2 5" xfId="1382" xr:uid="{00000000-0005-0000-0000-00008A070000}"/>
    <cellStyle name="Note 2 3 2 3" xfId="992" xr:uid="{00000000-0005-0000-0000-00008B070000}"/>
    <cellStyle name="Note 2 3 2 3 2" xfId="2038" xr:uid="{00000000-0005-0000-0000-00008C070000}"/>
    <cellStyle name="Note 2 3 2 4" xfId="726" xr:uid="{00000000-0005-0000-0000-00008D070000}"/>
    <cellStyle name="Note 2 3 2 4 2" xfId="1772" xr:uid="{00000000-0005-0000-0000-00008E070000}"/>
    <cellStyle name="Note 2 3 2 5" xfId="455" xr:uid="{00000000-0005-0000-0000-00008F070000}"/>
    <cellStyle name="Note 2 3 2 5 2" xfId="1506" xr:uid="{00000000-0005-0000-0000-000090070000}"/>
    <cellStyle name="Note 2 3 2 6" xfId="1258" xr:uid="{00000000-0005-0000-0000-000091070000}"/>
    <cellStyle name="Note 2 3 3" xfId="284" xr:uid="{00000000-0005-0000-0000-000092070000}"/>
    <cellStyle name="Note 2 3 3 2" xfId="1069" xr:uid="{00000000-0005-0000-0000-000093070000}"/>
    <cellStyle name="Note 2 3 3 2 2" xfId="2115" xr:uid="{00000000-0005-0000-0000-000094070000}"/>
    <cellStyle name="Note 2 3 3 3" xfId="803" xr:uid="{00000000-0005-0000-0000-000095070000}"/>
    <cellStyle name="Note 2 3 3 3 2" xfId="1849" xr:uid="{00000000-0005-0000-0000-000096070000}"/>
    <cellStyle name="Note 2 3 3 4" xfId="532" xr:uid="{00000000-0005-0000-0000-000097070000}"/>
    <cellStyle name="Note 2 3 3 4 2" xfId="1583" xr:uid="{00000000-0005-0000-0000-000098070000}"/>
    <cellStyle name="Note 2 3 3 5" xfId="1335" xr:uid="{00000000-0005-0000-0000-000099070000}"/>
    <cellStyle name="Note 2 3 4" xfId="945" xr:uid="{00000000-0005-0000-0000-00009A070000}"/>
    <cellStyle name="Note 2 3 4 2" xfId="1991" xr:uid="{00000000-0005-0000-0000-00009B070000}"/>
    <cellStyle name="Note 2 3 5" xfId="679" xr:uid="{00000000-0005-0000-0000-00009C070000}"/>
    <cellStyle name="Note 2 3 5 2" xfId="1725" xr:uid="{00000000-0005-0000-0000-00009D070000}"/>
    <cellStyle name="Note 2 3 6" xfId="408" xr:uid="{00000000-0005-0000-0000-00009E070000}"/>
    <cellStyle name="Note 2 3 6 2" xfId="1459" xr:uid="{00000000-0005-0000-0000-00009F070000}"/>
    <cellStyle name="Note 2 3 7" xfId="1211" xr:uid="{00000000-0005-0000-0000-0000A0070000}"/>
    <cellStyle name="Note 2 4" xfId="118" xr:uid="{00000000-0005-0000-0000-0000A1070000}"/>
    <cellStyle name="Note 2 4 2" xfId="179" xr:uid="{00000000-0005-0000-0000-0000A2070000}"/>
    <cellStyle name="Note 2 4 2 2" xfId="332" xr:uid="{00000000-0005-0000-0000-0000A3070000}"/>
    <cellStyle name="Note 2 4 2 2 2" xfId="1117" xr:uid="{00000000-0005-0000-0000-0000A4070000}"/>
    <cellStyle name="Note 2 4 2 2 2 2" xfId="2163" xr:uid="{00000000-0005-0000-0000-0000A5070000}"/>
    <cellStyle name="Note 2 4 2 2 3" xfId="851" xr:uid="{00000000-0005-0000-0000-0000A6070000}"/>
    <cellStyle name="Note 2 4 2 2 3 2" xfId="1897" xr:uid="{00000000-0005-0000-0000-0000A7070000}"/>
    <cellStyle name="Note 2 4 2 2 4" xfId="580" xr:uid="{00000000-0005-0000-0000-0000A8070000}"/>
    <cellStyle name="Note 2 4 2 2 4 2" xfId="1631" xr:uid="{00000000-0005-0000-0000-0000A9070000}"/>
    <cellStyle name="Note 2 4 2 2 5" xfId="1383" xr:uid="{00000000-0005-0000-0000-0000AA070000}"/>
    <cellStyle name="Note 2 4 2 3" xfId="993" xr:uid="{00000000-0005-0000-0000-0000AB070000}"/>
    <cellStyle name="Note 2 4 2 3 2" xfId="2039" xr:uid="{00000000-0005-0000-0000-0000AC070000}"/>
    <cellStyle name="Note 2 4 2 4" xfId="727" xr:uid="{00000000-0005-0000-0000-0000AD070000}"/>
    <cellStyle name="Note 2 4 2 4 2" xfId="1773" xr:uid="{00000000-0005-0000-0000-0000AE070000}"/>
    <cellStyle name="Note 2 4 2 5" xfId="456" xr:uid="{00000000-0005-0000-0000-0000AF070000}"/>
    <cellStyle name="Note 2 4 2 5 2" xfId="1507" xr:uid="{00000000-0005-0000-0000-0000B0070000}"/>
    <cellStyle name="Note 2 4 2 6" xfId="1259" xr:uid="{00000000-0005-0000-0000-0000B1070000}"/>
    <cellStyle name="Note 2 4 3" xfId="285" xr:uid="{00000000-0005-0000-0000-0000B2070000}"/>
    <cellStyle name="Note 2 4 3 2" xfId="1070" xr:uid="{00000000-0005-0000-0000-0000B3070000}"/>
    <cellStyle name="Note 2 4 3 2 2" xfId="2116" xr:uid="{00000000-0005-0000-0000-0000B4070000}"/>
    <cellStyle name="Note 2 4 3 3" xfId="804" xr:uid="{00000000-0005-0000-0000-0000B5070000}"/>
    <cellStyle name="Note 2 4 3 3 2" xfId="1850" xr:uid="{00000000-0005-0000-0000-0000B6070000}"/>
    <cellStyle name="Note 2 4 3 4" xfId="533" xr:uid="{00000000-0005-0000-0000-0000B7070000}"/>
    <cellStyle name="Note 2 4 3 4 2" xfId="1584" xr:uid="{00000000-0005-0000-0000-0000B8070000}"/>
    <cellStyle name="Note 2 4 3 5" xfId="1336" xr:uid="{00000000-0005-0000-0000-0000B9070000}"/>
    <cellStyle name="Note 2 4 4" xfId="946" xr:uid="{00000000-0005-0000-0000-0000BA070000}"/>
    <cellStyle name="Note 2 4 4 2" xfId="1992" xr:uid="{00000000-0005-0000-0000-0000BB070000}"/>
    <cellStyle name="Note 2 4 5" xfId="680" xr:uid="{00000000-0005-0000-0000-0000BC070000}"/>
    <cellStyle name="Note 2 4 5 2" xfId="1726" xr:uid="{00000000-0005-0000-0000-0000BD070000}"/>
    <cellStyle name="Note 2 4 6" xfId="409" xr:uid="{00000000-0005-0000-0000-0000BE070000}"/>
    <cellStyle name="Note 2 4 6 2" xfId="1460" xr:uid="{00000000-0005-0000-0000-0000BF070000}"/>
    <cellStyle name="Note 2 4 7" xfId="1212" xr:uid="{00000000-0005-0000-0000-0000C0070000}"/>
    <cellStyle name="Note 3" xfId="119" xr:uid="{00000000-0005-0000-0000-0000C1070000}"/>
    <cellStyle name="Note 3 2" xfId="180" xr:uid="{00000000-0005-0000-0000-0000C2070000}"/>
    <cellStyle name="Note 3 2 2" xfId="333" xr:uid="{00000000-0005-0000-0000-0000C3070000}"/>
    <cellStyle name="Note 3 2 2 2" xfId="1118" xr:uid="{00000000-0005-0000-0000-0000C4070000}"/>
    <cellStyle name="Note 3 2 2 2 2" xfId="2164" xr:uid="{00000000-0005-0000-0000-0000C5070000}"/>
    <cellStyle name="Note 3 2 2 3" xfId="852" xr:uid="{00000000-0005-0000-0000-0000C6070000}"/>
    <cellStyle name="Note 3 2 2 3 2" xfId="1898" xr:uid="{00000000-0005-0000-0000-0000C7070000}"/>
    <cellStyle name="Note 3 2 2 4" xfId="581" xr:uid="{00000000-0005-0000-0000-0000C8070000}"/>
    <cellStyle name="Note 3 2 2 4 2" xfId="1632" xr:uid="{00000000-0005-0000-0000-0000C9070000}"/>
    <cellStyle name="Note 3 2 2 5" xfId="1384" xr:uid="{00000000-0005-0000-0000-0000CA070000}"/>
    <cellStyle name="Note 3 2 3" xfId="994" xr:uid="{00000000-0005-0000-0000-0000CB070000}"/>
    <cellStyle name="Note 3 2 3 2" xfId="2040" xr:uid="{00000000-0005-0000-0000-0000CC070000}"/>
    <cellStyle name="Note 3 2 4" xfId="728" xr:uid="{00000000-0005-0000-0000-0000CD070000}"/>
    <cellStyle name="Note 3 2 4 2" xfId="1774" xr:uid="{00000000-0005-0000-0000-0000CE070000}"/>
    <cellStyle name="Note 3 2 5" xfId="457" xr:uid="{00000000-0005-0000-0000-0000CF070000}"/>
    <cellStyle name="Note 3 2 5 2" xfId="1508" xr:uid="{00000000-0005-0000-0000-0000D0070000}"/>
    <cellStyle name="Note 3 2 6" xfId="1260" xr:uid="{00000000-0005-0000-0000-0000D1070000}"/>
    <cellStyle name="Note 3 3" xfId="286" xr:uid="{00000000-0005-0000-0000-0000D2070000}"/>
    <cellStyle name="Note 3 3 2" xfId="1071" xr:uid="{00000000-0005-0000-0000-0000D3070000}"/>
    <cellStyle name="Note 3 3 2 2" xfId="2117" xr:uid="{00000000-0005-0000-0000-0000D4070000}"/>
    <cellStyle name="Note 3 3 3" xfId="805" xr:uid="{00000000-0005-0000-0000-0000D5070000}"/>
    <cellStyle name="Note 3 3 3 2" xfId="1851" xr:uid="{00000000-0005-0000-0000-0000D6070000}"/>
    <cellStyle name="Note 3 3 4" xfId="534" xr:uid="{00000000-0005-0000-0000-0000D7070000}"/>
    <cellStyle name="Note 3 3 4 2" xfId="1585" xr:uid="{00000000-0005-0000-0000-0000D8070000}"/>
    <cellStyle name="Note 3 3 5" xfId="1337" xr:uid="{00000000-0005-0000-0000-0000D9070000}"/>
    <cellStyle name="Note 3 4" xfId="947" xr:uid="{00000000-0005-0000-0000-0000DA070000}"/>
    <cellStyle name="Note 3 4 2" xfId="1993" xr:uid="{00000000-0005-0000-0000-0000DB070000}"/>
    <cellStyle name="Note 3 5" xfId="681" xr:uid="{00000000-0005-0000-0000-0000DC070000}"/>
    <cellStyle name="Note 3 5 2" xfId="1727" xr:uid="{00000000-0005-0000-0000-0000DD070000}"/>
    <cellStyle name="Note 3 6" xfId="410" xr:uid="{00000000-0005-0000-0000-0000DE070000}"/>
    <cellStyle name="Note 3 6 2" xfId="1461" xr:uid="{00000000-0005-0000-0000-0000DF070000}"/>
    <cellStyle name="Note 3 7" xfId="1213" xr:uid="{00000000-0005-0000-0000-0000E0070000}"/>
    <cellStyle name="Note 4" xfId="120" xr:uid="{00000000-0005-0000-0000-0000E1070000}"/>
    <cellStyle name="Note 4 2" xfId="181" xr:uid="{00000000-0005-0000-0000-0000E2070000}"/>
    <cellStyle name="Note 4 2 2" xfId="334" xr:uid="{00000000-0005-0000-0000-0000E3070000}"/>
    <cellStyle name="Note 4 2 2 2" xfId="1119" xr:uid="{00000000-0005-0000-0000-0000E4070000}"/>
    <cellStyle name="Note 4 2 2 2 2" xfId="2165" xr:uid="{00000000-0005-0000-0000-0000E5070000}"/>
    <cellStyle name="Note 4 2 2 3" xfId="853" xr:uid="{00000000-0005-0000-0000-0000E6070000}"/>
    <cellStyle name="Note 4 2 2 3 2" xfId="1899" xr:uid="{00000000-0005-0000-0000-0000E7070000}"/>
    <cellStyle name="Note 4 2 2 4" xfId="582" xr:uid="{00000000-0005-0000-0000-0000E8070000}"/>
    <cellStyle name="Note 4 2 2 4 2" xfId="1633" xr:uid="{00000000-0005-0000-0000-0000E9070000}"/>
    <cellStyle name="Note 4 2 2 5" xfId="1385" xr:uid="{00000000-0005-0000-0000-0000EA070000}"/>
    <cellStyle name="Note 4 2 3" xfId="995" xr:uid="{00000000-0005-0000-0000-0000EB070000}"/>
    <cellStyle name="Note 4 2 3 2" xfId="2041" xr:uid="{00000000-0005-0000-0000-0000EC070000}"/>
    <cellStyle name="Note 4 2 4" xfId="729" xr:uid="{00000000-0005-0000-0000-0000ED070000}"/>
    <cellStyle name="Note 4 2 4 2" xfId="1775" xr:uid="{00000000-0005-0000-0000-0000EE070000}"/>
    <cellStyle name="Note 4 2 5" xfId="458" xr:uid="{00000000-0005-0000-0000-0000EF070000}"/>
    <cellStyle name="Note 4 2 5 2" xfId="1509" xr:uid="{00000000-0005-0000-0000-0000F0070000}"/>
    <cellStyle name="Note 4 2 6" xfId="1261" xr:uid="{00000000-0005-0000-0000-0000F1070000}"/>
    <cellStyle name="Note 4 3" xfId="287" xr:uid="{00000000-0005-0000-0000-0000F2070000}"/>
    <cellStyle name="Note 4 3 2" xfId="1072" xr:uid="{00000000-0005-0000-0000-0000F3070000}"/>
    <cellStyle name="Note 4 3 2 2" xfId="2118" xr:uid="{00000000-0005-0000-0000-0000F4070000}"/>
    <cellStyle name="Note 4 3 3" xfId="806" xr:uid="{00000000-0005-0000-0000-0000F5070000}"/>
    <cellStyle name="Note 4 3 3 2" xfId="1852" xr:uid="{00000000-0005-0000-0000-0000F6070000}"/>
    <cellStyle name="Note 4 3 4" xfId="535" xr:uid="{00000000-0005-0000-0000-0000F7070000}"/>
    <cellStyle name="Note 4 3 4 2" xfId="1586" xr:uid="{00000000-0005-0000-0000-0000F8070000}"/>
    <cellStyle name="Note 4 3 5" xfId="1338" xr:uid="{00000000-0005-0000-0000-0000F9070000}"/>
    <cellStyle name="Note 4 4" xfId="948" xr:uid="{00000000-0005-0000-0000-0000FA070000}"/>
    <cellStyle name="Note 4 4 2" xfId="1994" xr:uid="{00000000-0005-0000-0000-0000FB070000}"/>
    <cellStyle name="Note 4 5" xfId="682" xr:uid="{00000000-0005-0000-0000-0000FC070000}"/>
    <cellStyle name="Note 4 5 2" xfId="1728" xr:uid="{00000000-0005-0000-0000-0000FD070000}"/>
    <cellStyle name="Note 4 6" xfId="411" xr:uid="{00000000-0005-0000-0000-0000FE070000}"/>
    <cellStyle name="Note 4 6 2" xfId="1462" xr:uid="{00000000-0005-0000-0000-0000FF070000}"/>
    <cellStyle name="Note 4 7" xfId="1214" xr:uid="{00000000-0005-0000-0000-000000080000}"/>
    <cellStyle name="Note 5" xfId="121" xr:uid="{00000000-0005-0000-0000-000001080000}"/>
    <cellStyle name="Note 5 2" xfId="182" xr:uid="{00000000-0005-0000-0000-000002080000}"/>
    <cellStyle name="Note 5 2 2" xfId="335" xr:uid="{00000000-0005-0000-0000-000003080000}"/>
    <cellStyle name="Note 5 2 2 2" xfId="1120" xr:uid="{00000000-0005-0000-0000-000004080000}"/>
    <cellStyle name="Note 5 2 2 2 2" xfId="2166" xr:uid="{00000000-0005-0000-0000-000005080000}"/>
    <cellStyle name="Note 5 2 2 3" xfId="854" xr:uid="{00000000-0005-0000-0000-000006080000}"/>
    <cellStyle name="Note 5 2 2 3 2" xfId="1900" xr:uid="{00000000-0005-0000-0000-000007080000}"/>
    <cellStyle name="Note 5 2 2 4" xfId="583" xr:uid="{00000000-0005-0000-0000-000008080000}"/>
    <cellStyle name="Note 5 2 2 4 2" xfId="1634" xr:uid="{00000000-0005-0000-0000-000009080000}"/>
    <cellStyle name="Note 5 2 2 5" xfId="1386" xr:uid="{00000000-0005-0000-0000-00000A080000}"/>
    <cellStyle name="Note 5 2 3" xfId="996" xr:uid="{00000000-0005-0000-0000-00000B080000}"/>
    <cellStyle name="Note 5 2 3 2" xfId="2042" xr:uid="{00000000-0005-0000-0000-00000C080000}"/>
    <cellStyle name="Note 5 2 4" xfId="730" xr:uid="{00000000-0005-0000-0000-00000D080000}"/>
    <cellStyle name="Note 5 2 4 2" xfId="1776" xr:uid="{00000000-0005-0000-0000-00000E080000}"/>
    <cellStyle name="Note 5 2 5" xfId="459" xr:uid="{00000000-0005-0000-0000-00000F080000}"/>
    <cellStyle name="Note 5 2 5 2" xfId="1510" xr:uid="{00000000-0005-0000-0000-000010080000}"/>
    <cellStyle name="Note 5 2 6" xfId="1262" xr:uid="{00000000-0005-0000-0000-000011080000}"/>
    <cellStyle name="Note 5 3" xfId="288" xr:uid="{00000000-0005-0000-0000-000012080000}"/>
    <cellStyle name="Note 5 3 2" xfId="1073" xr:uid="{00000000-0005-0000-0000-000013080000}"/>
    <cellStyle name="Note 5 3 2 2" xfId="2119" xr:uid="{00000000-0005-0000-0000-000014080000}"/>
    <cellStyle name="Note 5 3 3" xfId="807" xr:uid="{00000000-0005-0000-0000-000015080000}"/>
    <cellStyle name="Note 5 3 3 2" xfId="1853" xr:uid="{00000000-0005-0000-0000-000016080000}"/>
    <cellStyle name="Note 5 3 4" xfId="536" xr:uid="{00000000-0005-0000-0000-000017080000}"/>
    <cellStyle name="Note 5 3 4 2" xfId="1587" xr:uid="{00000000-0005-0000-0000-000018080000}"/>
    <cellStyle name="Note 5 3 5" xfId="1339" xr:uid="{00000000-0005-0000-0000-000019080000}"/>
    <cellStyle name="Note 5 4" xfId="949" xr:uid="{00000000-0005-0000-0000-00001A080000}"/>
    <cellStyle name="Note 5 4 2" xfId="1995" xr:uid="{00000000-0005-0000-0000-00001B080000}"/>
    <cellStyle name="Note 5 5" xfId="683" xr:uid="{00000000-0005-0000-0000-00001C080000}"/>
    <cellStyle name="Note 5 5 2" xfId="1729" xr:uid="{00000000-0005-0000-0000-00001D080000}"/>
    <cellStyle name="Note 5 6" xfId="412" xr:uid="{00000000-0005-0000-0000-00001E080000}"/>
    <cellStyle name="Note 5 6 2" xfId="1463" xr:uid="{00000000-0005-0000-0000-00001F080000}"/>
    <cellStyle name="Note 5 7" xfId="1215" xr:uid="{00000000-0005-0000-0000-000020080000}"/>
    <cellStyle name="Note 6" xfId="240" xr:uid="{00000000-0005-0000-0000-000021080000}"/>
    <cellStyle name="Note 6 2" xfId="365" xr:uid="{00000000-0005-0000-0000-000022080000}"/>
    <cellStyle name="Note 6 2 2" xfId="1150" xr:uid="{00000000-0005-0000-0000-000023080000}"/>
    <cellStyle name="Note 6 2 2 2" xfId="2196" xr:uid="{00000000-0005-0000-0000-000024080000}"/>
    <cellStyle name="Note 6 2 3" xfId="884" xr:uid="{00000000-0005-0000-0000-000025080000}"/>
    <cellStyle name="Note 6 2 3 2" xfId="1930" xr:uid="{00000000-0005-0000-0000-000026080000}"/>
    <cellStyle name="Note 6 2 4" xfId="613" xr:uid="{00000000-0005-0000-0000-000027080000}"/>
    <cellStyle name="Note 6 2 4 2" xfId="1664" xr:uid="{00000000-0005-0000-0000-000028080000}"/>
    <cellStyle name="Note 6 2 5" xfId="1416" xr:uid="{00000000-0005-0000-0000-000029080000}"/>
    <cellStyle name="Note 6 3" xfId="1026" xr:uid="{00000000-0005-0000-0000-00002A080000}"/>
    <cellStyle name="Note 6 3 2" xfId="2072" xr:uid="{00000000-0005-0000-0000-00002B080000}"/>
    <cellStyle name="Note 6 4" xfId="760" xr:uid="{00000000-0005-0000-0000-00002C080000}"/>
    <cellStyle name="Note 6 4 2" xfId="1806" xr:uid="{00000000-0005-0000-0000-00002D080000}"/>
    <cellStyle name="Note 6 5" xfId="489" xr:uid="{00000000-0005-0000-0000-00002E080000}"/>
    <cellStyle name="Note 6 5 2" xfId="1540" xr:uid="{00000000-0005-0000-0000-00002F080000}"/>
    <cellStyle name="Note 6 6" xfId="1292" xr:uid="{00000000-0005-0000-0000-000030080000}"/>
    <cellStyle name="Note 7" xfId="245" xr:uid="{00000000-0005-0000-0000-000031080000}"/>
    <cellStyle name="Note 7 2" xfId="369" xr:uid="{00000000-0005-0000-0000-000032080000}"/>
    <cellStyle name="Note 7 2 2" xfId="1154" xr:uid="{00000000-0005-0000-0000-000033080000}"/>
    <cellStyle name="Note 7 2 2 2" xfId="2200" xr:uid="{00000000-0005-0000-0000-000034080000}"/>
    <cellStyle name="Note 7 2 3" xfId="888" xr:uid="{00000000-0005-0000-0000-000035080000}"/>
    <cellStyle name="Note 7 2 3 2" xfId="1934" xr:uid="{00000000-0005-0000-0000-000036080000}"/>
    <cellStyle name="Note 7 2 4" xfId="617" xr:uid="{00000000-0005-0000-0000-000037080000}"/>
    <cellStyle name="Note 7 2 4 2" xfId="1668" xr:uid="{00000000-0005-0000-0000-000038080000}"/>
    <cellStyle name="Note 7 2 5" xfId="1420" xr:uid="{00000000-0005-0000-0000-000039080000}"/>
    <cellStyle name="Note 7 3" xfId="1030" xr:uid="{00000000-0005-0000-0000-00003A080000}"/>
    <cellStyle name="Note 7 3 2" xfId="2076" xr:uid="{00000000-0005-0000-0000-00003B080000}"/>
    <cellStyle name="Note 7 4" xfId="764" xr:uid="{00000000-0005-0000-0000-00003C080000}"/>
    <cellStyle name="Note 7 4 2" xfId="1810" xr:uid="{00000000-0005-0000-0000-00003D080000}"/>
    <cellStyle name="Note 7 5" xfId="493" xr:uid="{00000000-0005-0000-0000-00003E080000}"/>
    <cellStyle name="Note 7 5 2" xfId="1544" xr:uid="{00000000-0005-0000-0000-00003F080000}"/>
    <cellStyle name="Note 7 6" xfId="1296" xr:uid="{00000000-0005-0000-0000-000040080000}"/>
    <cellStyle name="Note 8" xfId="631" xr:uid="{00000000-0005-0000-0000-000041080000}"/>
    <cellStyle name="Note 8 2" xfId="1168" xr:uid="{00000000-0005-0000-0000-000042080000}"/>
    <cellStyle name="Note 8 2 2" xfId="2214" xr:uid="{00000000-0005-0000-0000-000043080000}"/>
    <cellStyle name="Note 8 3" xfId="902" xr:uid="{00000000-0005-0000-0000-000044080000}"/>
    <cellStyle name="Note 8 3 2" xfId="1948" xr:uid="{00000000-0005-0000-0000-000045080000}"/>
    <cellStyle name="Note 8 4" xfId="1682" xr:uid="{00000000-0005-0000-0000-000046080000}"/>
    <cellStyle name="Output" xfId="208" builtinId="21" customBuiltin="1"/>
    <cellStyle name="Output 2" xfId="122" xr:uid="{00000000-0005-0000-0000-000048080000}"/>
    <cellStyle name="Per cent" xfId="2235" builtinId="5"/>
    <cellStyle name="Percent 2" xfId="16" xr:uid="{00000000-0005-0000-0000-00004A080000}"/>
    <cellStyle name="Percent 2 2" xfId="123" xr:uid="{00000000-0005-0000-0000-00004B080000}"/>
    <cellStyle name="Percent 2 3" xfId="242" xr:uid="{00000000-0005-0000-0000-00004C080000}"/>
    <cellStyle name="Percent 3" xfId="124" xr:uid="{00000000-0005-0000-0000-00004D080000}"/>
    <cellStyle name="Percent 3 2" xfId="125" xr:uid="{00000000-0005-0000-0000-00004E080000}"/>
    <cellStyle name="Percent 3 2 2" xfId="183" xr:uid="{00000000-0005-0000-0000-00004F080000}"/>
    <cellStyle name="Percent 3 2 2 2" xfId="336" xr:uid="{00000000-0005-0000-0000-000050080000}"/>
    <cellStyle name="Percent 3 2 2 2 2" xfId="1121" xr:uid="{00000000-0005-0000-0000-000051080000}"/>
    <cellStyle name="Percent 3 2 2 2 2 2" xfId="2167" xr:uid="{00000000-0005-0000-0000-000052080000}"/>
    <cellStyle name="Percent 3 2 2 2 3" xfId="855" xr:uid="{00000000-0005-0000-0000-000053080000}"/>
    <cellStyle name="Percent 3 2 2 2 3 2" xfId="1901" xr:uid="{00000000-0005-0000-0000-000054080000}"/>
    <cellStyle name="Percent 3 2 2 2 4" xfId="584" xr:uid="{00000000-0005-0000-0000-000055080000}"/>
    <cellStyle name="Percent 3 2 2 2 4 2" xfId="1635" xr:uid="{00000000-0005-0000-0000-000056080000}"/>
    <cellStyle name="Percent 3 2 2 2 5" xfId="1387" xr:uid="{00000000-0005-0000-0000-000057080000}"/>
    <cellStyle name="Percent 3 2 2 3" xfId="997" xr:uid="{00000000-0005-0000-0000-000058080000}"/>
    <cellStyle name="Percent 3 2 2 3 2" xfId="2043" xr:uid="{00000000-0005-0000-0000-000059080000}"/>
    <cellStyle name="Percent 3 2 2 4" xfId="731" xr:uid="{00000000-0005-0000-0000-00005A080000}"/>
    <cellStyle name="Percent 3 2 2 4 2" xfId="1777" xr:uid="{00000000-0005-0000-0000-00005B080000}"/>
    <cellStyle name="Percent 3 2 2 5" xfId="460" xr:uid="{00000000-0005-0000-0000-00005C080000}"/>
    <cellStyle name="Percent 3 2 2 5 2" xfId="1511" xr:uid="{00000000-0005-0000-0000-00005D080000}"/>
    <cellStyle name="Percent 3 2 2 6" xfId="1263" xr:uid="{00000000-0005-0000-0000-00005E080000}"/>
    <cellStyle name="Percent 3 2 3" xfId="289" xr:uid="{00000000-0005-0000-0000-00005F080000}"/>
    <cellStyle name="Percent 3 2 3 2" xfId="1074" xr:uid="{00000000-0005-0000-0000-000060080000}"/>
    <cellStyle name="Percent 3 2 3 2 2" xfId="2120" xr:uid="{00000000-0005-0000-0000-000061080000}"/>
    <cellStyle name="Percent 3 2 3 3" xfId="808" xr:uid="{00000000-0005-0000-0000-000062080000}"/>
    <cellStyle name="Percent 3 2 3 3 2" xfId="1854" xr:uid="{00000000-0005-0000-0000-000063080000}"/>
    <cellStyle name="Percent 3 2 3 4" xfId="537" xr:uid="{00000000-0005-0000-0000-000064080000}"/>
    <cellStyle name="Percent 3 2 3 4 2" xfId="1588" xr:uid="{00000000-0005-0000-0000-000065080000}"/>
    <cellStyle name="Percent 3 2 3 5" xfId="1340" xr:uid="{00000000-0005-0000-0000-000066080000}"/>
    <cellStyle name="Percent 3 2 4" xfId="950" xr:uid="{00000000-0005-0000-0000-000067080000}"/>
    <cellStyle name="Percent 3 2 4 2" xfId="1996" xr:uid="{00000000-0005-0000-0000-000068080000}"/>
    <cellStyle name="Percent 3 2 5" xfId="684" xr:uid="{00000000-0005-0000-0000-000069080000}"/>
    <cellStyle name="Percent 3 2 5 2" xfId="1730" xr:uid="{00000000-0005-0000-0000-00006A080000}"/>
    <cellStyle name="Percent 3 2 6" xfId="413" xr:uid="{00000000-0005-0000-0000-00006B080000}"/>
    <cellStyle name="Percent 3 2 6 2" xfId="1464" xr:uid="{00000000-0005-0000-0000-00006C080000}"/>
    <cellStyle name="Percent 3 2 7" xfId="1216" xr:uid="{00000000-0005-0000-0000-00006D080000}"/>
    <cellStyle name="Percent 3 3" xfId="148" xr:uid="{00000000-0005-0000-0000-00006E080000}"/>
    <cellStyle name="Percent 3 3 2" xfId="197" xr:uid="{00000000-0005-0000-0000-00006F080000}"/>
    <cellStyle name="Percent 3 3 2 2" xfId="350" xr:uid="{00000000-0005-0000-0000-000070080000}"/>
    <cellStyle name="Percent 3 3 2 2 2" xfId="1135" xr:uid="{00000000-0005-0000-0000-000071080000}"/>
    <cellStyle name="Percent 3 3 2 2 2 2" xfId="2181" xr:uid="{00000000-0005-0000-0000-000072080000}"/>
    <cellStyle name="Percent 3 3 2 2 3" xfId="869" xr:uid="{00000000-0005-0000-0000-000073080000}"/>
    <cellStyle name="Percent 3 3 2 2 3 2" xfId="1915" xr:uid="{00000000-0005-0000-0000-000074080000}"/>
    <cellStyle name="Percent 3 3 2 2 4" xfId="598" xr:uid="{00000000-0005-0000-0000-000075080000}"/>
    <cellStyle name="Percent 3 3 2 2 4 2" xfId="1649" xr:uid="{00000000-0005-0000-0000-000076080000}"/>
    <cellStyle name="Percent 3 3 2 2 5" xfId="1401" xr:uid="{00000000-0005-0000-0000-000077080000}"/>
    <cellStyle name="Percent 3 3 2 3" xfId="1011" xr:uid="{00000000-0005-0000-0000-000078080000}"/>
    <cellStyle name="Percent 3 3 2 3 2" xfId="2057" xr:uid="{00000000-0005-0000-0000-000079080000}"/>
    <cellStyle name="Percent 3 3 2 4" xfId="745" xr:uid="{00000000-0005-0000-0000-00007A080000}"/>
    <cellStyle name="Percent 3 3 2 4 2" xfId="1791" xr:uid="{00000000-0005-0000-0000-00007B080000}"/>
    <cellStyle name="Percent 3 3 2 5" xfId="474" xr:uid="{00000000-0005-0000-0000-00007C080000}"/>
    <cellStyle name="Percent 3 3 2 5 2" xfId="1525" xr:uid="{00000000-0005-0000-0000-00007D080000}"/>
    <cellStyle name="Percent 3 3 2 6" xfId="1277" xr:uid="{00000000-0005-0000-0000-00007E080000}"/>
    <cellStyle name="Percent 3 3 3" xfId="303" xr:uid="{00000000-0005-0000-0000-00007F080000}"/>
    <cellStyle name="Percent 3 3 3 2" xfId="1088" xr:uid="{00000000-0005-0000-0000-000080080000}"/>
    <cellStyle name="Percent 3 3 3 2 2" xfId="2134" xr:uid="{00000000-0005-0000-0000-000081080000}"/>
    <cellStyle name="Percent 3 3 3 3" xfId="822" xr:uid="{00000000-0005-0000-0000-000082080000}"/>
    <cellStyle name="Percent 3 3 3 3 2" xfId="1868" xr:uid="{00000000-0005-0000-0000-000083080000}"/>
    <cellStyle name="Percent 3 3 3 4" xfId="551" xr:uid="{00000000-0005-0000-0000-000084080000}"/>
    <cellStyle name="Percent 3 3 3 4 2" xfId="1602" xr:uid="{00000000-0005-0000-0000-000085080000}"/>
    <cellStyle name="Percent 3 3 3 5" xfId="1354" xr:uid="{00000000-0005-0000-0000-000086080000}"/>
    <cellStyle name="Percent 3 3 4" xfId="964" xr:uid="{00000000-0005-0000-0000-000087080000}"/>
    <cellStyle name="Percent 3 3 4 2" xfId="2010" xr:uid="{00000000-0005-0000-0000-000088080000}"/>
    <cellStyle name="Percent 3 3 5" xfId="698" xr:uid="{00000000-0005-0000-0000-000089080000}"/>
    <cellStyle name="Percent 3 3 5 2" xfId="1744" xr:uid="{00000000-0005-0000-0000-00008A080000}"/>
    <cellStyle name="Percent 3 3 6" xfId="427" xr:uid="{00000000-0005-0000-0000-00008B080000}"/>
    <cellStyle name="Percent 3 3 6 2" xfId="1478" xr:uid="{00000000-0005-0000-0000-00008C080000}"/>
    <cellStyle name="Percent 3 3 7" xfId="1230" xr:uid="{00000000-0005-0000-0000-00008D080000}"/>
    <cellStyle name="Percent 4" xfId="126" xr:uid="{00000000-0005-0000-0000-00008E080000}"/>
    <cellStyle name="Percent 5" xfId="127" xr:uid="{00000000-0005-0000-0000-00008F080000}"/>
    <cellStyle name="Percent 5 2" xfId="184" xr:uid="{00000000-0005-0000-0000-000090080000}"/>
    <cellStyle name="Percent 5 2 2" xfId="337" xr:uid="{00000000-0005-0000-0000-000091080000}"/>
    <cellStyle name="Percent 5 2 2 2" xfId="1122" xr:uid="{00000000-0005-0000-0000-000092080000}"/>
    <cellStyle name="Percent 5 2 2 2 2" xfId="2168" xr:uid="{00000000-0005-0000-0000-000093080000}"/>
    <cellStyle name="Percent 5 2 2 3" xfId="856" xr:uid="{00000000-0005-0000-0000-000094080000}"/>
    <cellStyle name="Percent 5 2 2 3 2" xfId="1902" xr:uid="{00000000-0005-0000-0000-000095080000}"/>
    <cellStyle name="Percent 5 2 2 4" xfId="585" xr:uid="{00000000-0005-0000-0000-000096080000}"/>
    <cellStyle name="Percent 5 2 2 4 2" xfId="1636" xr:uid="{00000000-0005-0000-0000-000097080000}"/>
    <cellStyle name="Percent 5 2 2 5" xfId="1388" xr:uid="{00000000-0005-0000-0000-000098080000}"/>
    <cellStyle name="Percent 5 2 3" xfId="998" xr:uid="{00000000-0005-0000-0000-000099080000}"/>
    <cellStyle name="Percent 5 2 3 2" xfId="2044" xr:uid="{00000000-0005-0000-0000-00009A080000}"/>
    <cellStyle name="Percent 5 2 4" xfId="732" xr:uid="{00000000-0005-0000-0000-00009B080000}"/>
    <cellStyle name="Percent 5 2 4 2" xfId="1778" xr:uid="{00000000-0005-0000-0000-00009C080000}"/>
    <cellStyle name="Percent 5 2 5" xfId="461" xr:uid="{00000000-0005-0000-0000-00009D080000}"/>
    <cellStyle name="Percent 5 2 5 2" xfId="1512" xr:uid="{00000000-0005-0000-0000-00009E080000}"/>
    <cellStyle name="Percent 5 2 6" xfId="1264" xr:uid="{00000000-0005-0000-0000-00009F080000}"/>
    <cellStyle name="Percent 5 3" xfId="290" xr:uid="{00000000-0005-0000-0000-0000A0080000}"/>
    <cellStyle name="Percent 5 3 2" xfId="1075" xr:uid="{00000000-0005-0000-0000-0000A1080000}"/>
    <cellStyle name="Percent 5 3 2 2" xfId="2121" xr:uid="{00000000-0005-0000-0000-0000A2080000}"/>
    <cellStyle name="Percent 5 3 3" xfId="809" xr:uid="{00000000-0005-0000-0000-0000A3080000}"/>
    <cellStyle name="Percent 5 3 3 2" xfId="1855" xr:uid="{00000000-0005-0000-0000-0000A4080000}"/>
    <cellStyle name="Percent 5 3 4" xfId="538" xr:uid="{00000000-0005-0000-0000-0000A5080000}"/>
    <cellStyle name="Percent 5 3 4 2" xfId="1589" xr:uid="{00000000-0005-0000-0000-0000A6080000}"/>
    <cellStyle name="Percent 5 3 5" xfId="1341" xr:uid="{00000000-0005-0000-0000-0000A7080000}"/>
    <cellStyle name="Percent 5 4" xfId="951" xr:uid="{00000000-0005-0000-0000-0000A8080000}"/>
    <cellStyle name="Percent 5 4 2" xfId="1997" xr:uid="{00000000-0005-0000-0000-0000A9080000}"/>
    <cellStyle name="Percent 5 5" xfId="685" xr:uid="{00000000-0005-0000-0000-0000AA080000}"/>
    <cellStyle name="Percent 5 5 2" xfId="1731" xr:uid="{00000000-0005-0000-0000-0000AB080000}"/>
    <cellStyle name="Percent 5 6" xfId="414" xr:uid="{00000000-0005-0000-0000-0000AC080000}"/>
    <cellStyle name="Percent 5 6 2" xfId="1465" xr:uid="{00000000-0005-0000-0000-0000AD080000}"/>
    <cellStyle name="Percent 5 7" xfId="1217" xr:uid="{00000000-0005-0000-0000-0000AE080000}"/>
    <cellStyle name="Percent 6" xfId="649" xr:uid="{00000000-0005-0000-0000-0000AF080000}"/>
    <cellStyle name="Percent 6 2" xfId="1183" xr:uid="{00000000-0005-0000-0000-0000B0080000}"/>
    <cellStyle name="Percent 6 2 2" xfId="2229" xr:uid="{00000000-0005-0000-0000-0000B1080000}"/>
    <cellStyle name="Percent 6 3" xfId="917" xr:uid="{00000000-0005-0000-0000-0000B2080000}"/>
    <cellStyle name="Percent 6 3 2" xfId="1963" xr:uid="{00000000-0005-0000-0000-0000B3080000}"/>
    <cellStyle name="Percent 6 4" xfId="1697" xr:uid="{00000000-0005-0000-0000-0000B4080000}"/>
    <cellStyle name="Style 1" xfId="128" xr:uid="{00000000-0005-0000-0000-0000B5080000}"/>
    <cellStyle name="Style 1 2" xfId="647" xr:uid="{00000000-0005-0000-0000-0000B6080000}"/>
    <cellStyle name="Title" xfId="199" builtinId="15" customBuiltin="1"/>
    <cellStyle name="Title 2" xfId="129" xr:uid="{00000000-0005-0000-0000-0000B8080000}"/>
    <cellStyle name="Total" xfId="214" builtinId="25" customBuiltin="1"/>
    <cellStyle name="Total 2" xfId="130" xr:uid="{00000000-0005-0000-0000-0000BA080000}"/>
    <cellStyle name="Warning Text" xfId="212" builtinId="11" customBuiltin="1"/>
    <cellStyle name="Warning Text 2" xfId="131" xr:uid="{00000000-0005-0000-0000-0000BC080000}"/>
  </cellStyles>
  <dxfs count="59">
    <dxf>
      <font>
        <b/>
        <strike val="0"/>
        <outline val="0"/>
        <shadow val="0"/>
        <u val="none"/>
        <vertAlign val="baseline"/>
        <sz val="10"/>
        <color theme="0"/>
        <name val="Arial"/>
        <family val="2"/>
        <scheme val="minor"/>
      </font>
      <numFmt numFmtId="0" formatCode="General"/>
      <fill>
        <patternFill patternType="solid">
          <fgColor indexed="64"/>
          <bgColor theme="9" tint="0.5999938962981048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10"/>
        <color auto="1"/>
        <name val="Arial"/>
        <family val="2"/>
        <scheme val="minor"/>
      </font>
      <numFmt numFmtId="0" formatCode="General"/>
      <fill>
        <patternFill patternType="solid">
          <fgColor indexed="64"/>
          <bgColor theme="5"/>
        </patternFill>
      </fill>
      <alignment horizontal="center" vertical="bottom" textRotation="0" wrapText="0" indent="0" justifyLastLine="0" shrinkToFit="0" readingOrder="0"/>
      <protection locked="1" hidden="1"/>
    </dxf>
    <dxf>
      <numFmt numFmtId="169" formatCode="0.0%"/>
      <alignment horizontal="center" vertical="bottom" textRotation="0" wrapText="0" indent="0" justifyLastLine="0" shrinkToFit="0" readingOrder="0"/>
      <protection locked="1" hidden="1"/>
    </dxf>
    <dxf>
      <numFmt numFmtId="169" formatCode="0.0%"/>
      <alignment horizontal="center" textRotation="0" wrapText="0" indent="0" justifyLastLine="0" shrinkToFit="0" readingOrder="0"/>
      <protection locked="1" hidden="1"/>
    </dxf>
    <dxf>
      <font>
        <b/>
        <strike val="0"/>
        <outline val="0"/>
        <shadow val="0"/>
        <u val="none"/>
        <vertAlign val="baseline"/>
        <sz val="10"/>
        <color auto="1"/>
        <name val="Arial"/>
        <family val="2"/>
        <scheme val="minor"/>
      </font>
      <numFmt numFmtId="0" formatCode="General"/>
      <fill>
        <patternFill patternType="solid">
          <fgColor indexed="64"/>
          <bgColor theme="5"/>
        </patternFill>
      </fill>
      <alignment horizontal="center" textRotation="0" wrapText="0" indent="0" justifyLastLine="0" shrinkToFit="0" readingOrder="0"/>
      <protection locked="1" hidden="1"/>
    </dxf>
    <dxf>
      <numFmt numFmtId="0" formatCode="General"/>
      <alignment horizontal="center" vertical="bottom" textRotation="0" wrapText="0" indent="0" justifyLastLine="0" shrinkToFit="0" readingOrder="0"/>
      <protection locked="1" hidden="1"/>
    </dxf>
    <dxf>
      <numFmt numFmtId="172" formatCode="0.000"/>
      <alignment horizontal="center" vertical="bottom" textRotation="0" wrapText="0" indent="0" justifyLastLine="0" shrinkToFit="0" readingOrder="0"/>
      <protection locked="1" hidden="1"/>
    </dxf>
    <dxf>
      <numFmt numFmtId="172" formatCode="0.000"/>
      <alignment horizontal="center" vertical="bottom" textRotation="0" wrapText="0" indent="0" justifyLastLine="0" shrinkToFit="0" readingOrder="0"/>
      <protection locked="1" hidden="1"/>
    </dxf>
    <dxf>
      <numFmt numFmtId="172" formatCode="0.000"/>
      <alignment horizontal="center" vertical="bottom" textRotation="0" wrapText="0" indent="0" justifyLastLine="0" shrinkToFit="0" readingOrder="0"/>
      <protection locked="1" hidden="1"/>
    </dxf>
    <dxf>
      <alignment horizontal="center" vertical="bottom" textRotation="0" wrapText="0" indent="0" justifyLastLine="0" shrinkToFit="0" readingOrder="0"/>
      <protection locked="0" hidden="0"/>
    </dxf>
    <dxf>
      <numFmt numFmtId="1" formatCode="0"/>
      <alignment horizontal="center" vertical="bottom" textRotation="0" wrapText="0" indent="0" justifyLastLine="0" shrinkToFit="0" readingOrder="0"/>
      <protection locked="1" hidden="1"/>
    </dxf>
    <dxf>
      <numFmt numFmtId="174" formatCode="d/mm/yyyy"/>
      <alignment horizontal="center" vertical="bottom" textRotation="0" wrapText="0" indent="0" justifyLastLine="0" shrinkToFit="0" readingOrder="0"/>
      <protection locked="0" hidden="0"/>
    </dxf>
    <dxf>
      <numFmt numFmtId="174" formatCode="d/mm/yyyy"/>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numFmt numFmtId="1" formatCode="0"/>
      <alignment horizontal="center" vertical="bottom" textRotation="0" wrapText="0" indent="0" justifyLastLine="0" shrinkToFit="0" readingOrder="0"/>
      <protection locked="1" hidden="1"/>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numFmt numFmtId="174" formatCode="d/mm/yyyy"/>
      <alignment horizontal="center" vertical="bottom" textRotation="0" wrapText="0" indent="0" justifyLastLine="0" shrinkToFit="0" readingOrder="0"/>
      <protection locked="1" hidden="1"/>
    </dxf>
    <dxf>
      <numFmt numFmtId="174" formatCode="d/mm/yyyy"/>
      <fill>
        <patternFill patternType="solid">
          <fgColor indexed="64"/>
          <bgColor theme="9" tint="0.59999389629810485"/>
        </patternFill>
      </fill>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numFmt numFmtId="1" formatCode="0"/>
      <fill>
        <patternFill patternType="solid">
          <fgColor indexed="64"/>
          <bgColor theme="9" tint="0.59999389629810485"/>
        </patternFill>
      </fill>
      <alignment horizontal="center" vertical="bottom" textRotation="0" wrapText="0" indent="0" justifyLastLine="0" shrinkToFit="0" readingOrder="0"/>
      <protection locked="1" hidden="1"/>
    </dxf>
    <dxf>
      <numFmt numFmtId="1" formatCode="0"/>
      <fill>
        <patternFill patternType="solid">
          <fgColor indexed="64"/>
          <bgColor theme="9" tint="0.59999389629810485"/>
        </patternFill>
      </fill>
      <alignment horizontal="center" vertical="bottom" textRotation="0" wrapText="0" indent="0" justifyLastLine="0" shrinkToFit="0" readingOrder="0"/>
      <protection locked="1" hidden="1"/>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numFmt numFmtId="1" formatCode="0"/>
      <fill>
        <patternFill patternType="solid">
          <fgColor indexed="64"/>
          <bgColor theme="9" tint="0.59996337778862885"/>
        </patternFill>
      </fill>
      <alignment horizontal="center" vertical="bottom" textRotation="0" wrapText="0" indent="0" justifyLastLine="0" shrinkToFit="0" readingOrder="0"/>
      <protection locked="1" hidden="1"/>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border>
        <bottom style="thin">
          <color theme="0"/>
        </bottom>
      </border>
    </dxf>
    <dxf>
      <font>
        <b val="0"/>
        <i val="0"/>
        <strike val="0"/>
        <condense val="0"/>
        <extend val="0"/>
        <outline val="0"/>
        <shadow val="0"/>
        <u val="none"/>
        <vertAlign val="baseline"/>
        <sz val="8"/>
        <color theme="0"/>
        <name val="Arial"/>
        <family val="2"/>
        <scheme val="minor"/>
      </font>
      <fill>
        <patternFill patternType="solid">
          <fgColor indexed="64"/>
          <bgColor theme="3"/>
        </patternFill>
      </fill>
      <alignment horizontal="left" vertical="top"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color theme="0"/>
      </font>
      <fill>
        <patternFill>
          <bgColor theme="9" tint="0.59996337778862885"/>
        </patternFill>
      </fill>
    </dxf>
    <dxf>
      <font>
        <color theme="0"/>
      </font>
      <fill>
        <patternFill>
          <bgColor theme="9" tint="0.59996337778862885"/>
        </patternFill>
      </fill>
    </dxf>
    <dxf>
      <font>
        <color theme="0"/>
      </font>
      <fill>
        <patternFill>
          <bgColor theme="3"/>
        </patternFill>
      </fill>
    </dxf>
    <dxf>
      <fill>
        <patternFill>
          <bgColor theme="0"/>
        </patternFill>
      </fill>
    </dxf>
    <dxf>
      <fill>
        <patternFill>
          <bgColor theme="0"/>
        </patternFill>
      </fill>
    </dxf>
    <dxf>
      <fill>
        <patternFill>
          <bgColor theme="0" tint="-0.14996795556505021"/>
        </patternFill>
      </fill>
    </dxf>
    <dxf>
      <font>
        <color auto="1"/>
      </font>
      <fill>
        <patternFill>
          <bgColor rgb="FFCCE8F1"/>
        </patternFill>
      </fill>
    </dxf>
    <dxf>
      <font>
        <color rgb="FFD9D9D9"/>
      </font>
      <fill>
        <patternFill>
          <bgColor theme="0" tint="-0.14996795556505021"/>
        </patternFill>
      </fill>
    </dxf>
    <dxf>
      <fill>
        <patternFill>
          <bgColor theme="0"/>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b/>
        <i val="0"/>
        <color rgb="FFFF0000"/>
      </font>
    </dxf>
    <dxf>
      <font>
        <color rgb="FFFF0000"/>
      </font>
    </dxf>
    <dxf>
      <font>
        <color rgb="FFFF0000"/>
      </font>
      <fill>
        <patternFill>
          <bgColor theme="0"/>
        </patternFill>
      </fill>
    </dxf>
    <dxf>
      <font>
        <b/>
        <i val="0"/>
        <color rgb="FFFF0000"/>
      </font>
    </dxf>
    <dxf>
      <font>
        <color rgb="FFFF0000"/>
      </font>
    </dxf>
    <dxf>
      <font>
        <color rgb="FFFF0000"/>
      </font>
    </dxf>
  </dxfs>
  <tableStyles count="0" defaultTableStyle="TableStyleMedium9" defaultPivotStyle="PivotStyleLight16"/>
  <colors>
    <mruColors>
      <color rgb="FF56B3D0"/>
      <color rgb="FFCCE8F1"/>
      <color rgb="FFD9D9D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19</xdr:col>
      <xdr:colOff>0</xdr:colOff>
      <xdr:row>35</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3067050"/>
          <a:ext cx="11582400" cy="5105400"/>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900">
              <a:solidFill>
                <a:schemeClr val="dk1"/>
              </a:solidFill>
              <a:effectLst/>
              <a:latin typeface="+mn-lt"/>
              <a:ea typeface="+mn-ea"/>
              <a:cs typeface="+mn-cs"/>
            </a:rPr>
            <a:t>The Green Star environmental rating system for buildings (“Green Star”) and the Green Star – Performance rating tool (“Green Star – Performance") have been developed by the Green Building Council of Australia (“GBCA”). Green Star – Performance evaluates the operational performance of all types of existing buildings (with the exception of single detached dwellings). It is intended for use by stakeholders including project team members as a guide for sustainable existing building operations. As with all Green Star rating tools, Green Star – Performance may be subject to further development in the future. </a:t>
          </a:r>
        </a:p>
        <a:p>
          <a:endParaRPr lang="en-AU" sz="900">
            <a:effectLst/>
          </a:endParaRPr>
        </a:p>
        <a:p>
          <a:r>
            <a:rPr lang="en-AU" sz="900">
              <a:solidFill>
                <a:schemeClr val="dk1"/>
              </a:solidFill>
              <a:effectLst/>
              <a:latin typeface="+mn-lt"/>
              <a:ea typeface="+mn-ea"/>
              <a:cs typeface="+mn-cs"/>
            </a:rPr>
            <a:t>The Australian Government’s National Carbon Offset Standard for Buildings (the standard) was developed by the Department of the Environment and Energy with input from GBCA and the National Australian Built Environment Rating Scheme Administrator. It provides a credible framework for managing emissions and achieving carbon neutrality. The standard has been designed to accommodate a wide variety of building types in Australia. The standard may be subject to further development in the future. The standard is a process document only and not to be relied upon to assert any legal or contractual relationship with the Australian Government. </a:t>
          </a:r>
          <a:endParaRPr lang="en-AU" sz="900">
            <a:effectLst/>
          </a:endParaRPr>
        </a:p>
        <a:p>
          <a:r>
            <a:rPr lang="en-AU" sz="900">
              <a:solidFill>
                <a:schemeClr val="dk1"/>
              </a:solidFill>
              <a:effectLst/>
              <a:latin typeface="+mn-lt"/>
              <a:ea typeface="+mn-ea"/>
              <a:cs typeface="+mn-cs"/>
            </a:rPr>
            <a:t>The Australian Government has registered the National Carbon Offset Standard Certification Trade Mark with IP Australia and the Australian Competition and Consumer Commission. All right, title and interest in the National Carbon Offset Standard Certification Trade Mark vest in the Australian Government. The National Carbon Offset Standard Certification Trade Mark is only available to buildings that are certified by approved certifiers (including GBCA) and have an agreement in place with a certifier.</a:t>
          </a:r>
        </a:p>
        <a:p>
          <a:endParaRPr lang="en-AU" sz="900">
            <a:effectLst/>
          </a:endParaRPr>
        </a:p>
        <a:p>
          <a:r>
            <a:rPr lang="en-AU" sz="900">
              <a:solidFill>
                <a:schemeClr val="dk1"/>
              </a:solidFill>
              <a:effectLst/>
              <a:latin typeface="+mn-lt"/>
              <a:ea typeface="+mn-ea"/>
              <a:cs typeface="+mn-cs"/>
            </a:rPr>
            <a:t>Green Star and Green Star – Performance have been developed with the assistance and participation of representatives from many organisations. The GBCA authorises you to view and use Green Star – Performance for your individual use only. In exchange for this authorisation, you agree that the GBCA retains all copyright and other proprietary rights contained in and in relation to Green Star – Performance and agree not to sell, modify, or use for another purpose all or any part of the tool or to reproduce, display or distribute the tool in any way for any public or commercial purpose, including display on a website or in a networked environment. Unauthorised use of Green Star, Green Star – Performance, and/or the National Carbon Offset Standard Certification Trade Mark will violate copyright and other laws, and is prohibited. All text, graphics, layout and other elements of content contained in Green Star and its rating tools are owned by the GBCA and are protected by copyright, trade mark and other laws.</a:t>
          </a:r>
        </a:p>
        <a:p>
          <a:endParaRPr lang="en-AU" sz="900">
            <a:effectLst/>
          </a:endParaRPr>
        </a:p>
        <a:p>
          <a:r>
            <a:rPr lang="en-AU" sz="900">
              <a:solidFill>
                <a:schemeClr val="dk1"/>
              </a:solidFill>
              <a:effectLst/>
              <a:latin typeface="+mn-lt"/>
              <a:ea typeface="+mn-ea"/>
              <a:cs typeface="+mn-cs"/>
            </a:rPr>
            <a:t>To the maximum extent permitted by law, the GBCA does not accept responsibility, including without limitation for negligence, for any inaccuracy within Green Star and/or its rating tools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Green Star and/or Green Star – Performance , or for any injuries, losses or damages (including, without limitation, equitable relief and economic loss) arising out of such use or reliance.</a:t>
          </a:r>
          <a:endParaRPr lang="en-AU" sz="900">
            <a:effectLst/>
          </a:endParaRP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Green Star and Green Star – Performance are no substitute for professional advice. You should seek your own professional and other appropriate advice on the matters addressed by them.</a:t>
          </a:r>
          <a:endParaRPr lang="en-AU" sz="900">
            <a:effectLst/>
          </a:endParaRPr>
        </a:p>
        <a:p>
          <a:r>
            <a:rPr lang="en-AU" sz="900">
              <a:solidFill>
                <a:schemeClr val="dk1"/>
              </a:solidFill>
              <a:effectLst/>
              <a:latin typeface="+mn-lt"/>
              <a:ea typeface="+mn-ea"/>
              <a:cs typeface="+mn-cs"/>
            </a:rPr>
            <a:t>As a condition of use, you covenant not to sue, and agree to waive and release:</a:t>
          </a:r>
          <a:endParaRPr lang="en-AU" sz="900">
            <a:effectLst/>
          </a:endParaRPr>
        </a:p>
        <a:p>
          <a:pPr marL="171450" indent="-171450">
            <a:buFont typeface="Arial" panose="020B0604020202020204" pitchFamily="34" charset="0"/>
            <a:buChar char="•"/>
          </a:pPr>
          <a:r>
            <a:rPr lang="en-AU" sz="900">
              <a:solidFill>
                <a:schemeClr val="dk1"/>
              </a:solidFill>
              <a:effectLst/>
              <a:latin typeface="+mn-lt"/>
              <a:ea typeface="+mn-ea"/>
              <a:cs typeface="+mn-cs"/>
            </a:rPr>
            <a:t>the GBCA, its officers, agents, employees and its members; and</a:t>
          </a:r>
          <a:endParaRPr lang="en-AU" sz="900">
            <a:effectLst/>
          </a:endParaRPr>
        </a:p>
        <a:p>
          <a:pPr marL="171450" indent="-171450">
            <a:buFont typeface="Arial" panose="020B0604020202020204" pitchFamily="34" charset="0"/>
            <a:buChar char="•"/>
          </a:pPr>
          <a:r>
            <a:rPr lang="en-AU" sz="900">
              <a:solidFill>
                <a:schemeClr val="dk1"/>
              </a:solidFill>
              <a:effectLst/>
              <a:latin typeface="+mn-lt"/>
              <a:ea typeface="+mn-ea"/>
              <a:cs typeface="+mn-cs"/>
            </a:rPr>
            <a:t>the Commonwealth of Australia</a:t>
          </a:r>
          <a:endParaRPr lang="en-AU" sz="900">
            <a:effectLst/>
          </a:endParaRPr>
        </a:p>
        <a:p>
          <a:r>
            <a:rPr lang="en-AU" sz="900">
              <a:solidFill>
                <a:schemeClr val="dk1"/>
              </a:solidFill>
              <a:effectLst/>
              <a:latin typeface="+mn-lt"/>
              <a:ea typeface="+mn-ea"/>
              <a:cs typeface="+mn-cs"/>
            </a:rPr>
            <a:t>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Green Star – Performance and/or the standard.</a:t>
          </a:r>
          <a:endParaRPr lang="en-AU" sz="900">
            <a:effectLst/>
          </a:endParaRP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The GBCA does not endorse any self-assessed Green Star rating achieved by the use of Green Star – Performance. The GBCA offers a formal certification process for 1 Star to 6 Star ratings; this service provides for independent third party review of points claimed to ensure all points can be demonstrated to be achieved by the provision of the necessary documentary evidence. The use of Green Star – Performance without formal certification by the GBCA does not entitle the user or any other party to promote the Green Star rating achieved.</a:t>
          </a:r>
        </a:p>
        <a:p>
          <a:endParaRPr lang="en-AU" sz="900">
            <a:effectLst/>
          </a:endParaRPr>
        </a:p>
        <a:p>
          <a:r>
            <a:rPr lang="en-AU" sz="900">
              <a:solidFill>
                <a:schemeClr val="dk1"/>
              </a:solidFill>
              <a:effectLst/>
              <a:latin typeface="+mn-lt"/>
              <a:ea typeface="+mn-ea"/>
              <a:cs typeface="+mn-cs"/>
            </a:rPr>
            <a:t>The application of Green Star – Performance to the operational performance of all types of existing buildings (with the exception of single detached dwellings) is encouraged to assess and improve their environmental performance attributes. However, formal recognition of the Green Star rating – and the right to promote same – requires undertaking the formal certification process offered by the GBCA.</a:t>
          </a:r>
        </a:p>
        <a:p>
          <a:endParaRPr lang="en-AU" sz="900">
            <a:effectLst/>
          </a:endParaRPr>
        </a:p>
        <a:p>
          <a:r>
            <a:rPr lang="en-AU" sz="900">
              <a:solidFill>
                <a:schemeClr val="dk1"/>
              </a:solidFill>
              <a:effectLst/>
              <a:latin typeface="+mn-lt"/>
              <a:ea typeface="+mn-ea"/>
              <a:cs typeface="+mn-cs"/>
            </a:rPr>
            <a:t>You are only authorised to proceed to use Green Star and Green Star – Performance on this basis.</a:t>
          </a:r>
        </a:p>
        <a:p>
          <a:endParaRPr lang="en-AU" sz="900">
            <a:effectLst/>
          </a:endParaRPr>
        </a:p>
        <a:p>
          <a:r>
            <a:rPr lang="en-AU" sz="900">
              <a:solidFill>
                <a:schemeClr val="dk1"/>
              </a:solidFill>
              <a:effectLst/>
              <a:latin typeface="+mn-lt"/>
              <a:ea typeface="+mn-ea"/>
              <a:cs typeface="+mn-cs"/>
            </a:rPr>
            <a:t>All rights reserved.</a:t>
          </a:r>
          <a:endParaRPr lang="en-AU" sz="900">
            <a:effectLst/>
          </a:endParaRPr>
        </a:p>
      </xdr:txBody>
    </xdr:sp>
    <xdr:clientData/>
  </xdr:twoCellAnchor>
  <xdr:twoCellAnchor editAs="oneCell">
    <xdr:from>
      <xdr:col>0</xdr:col>
      <xdr:colOff>0</xdr:colOff>
      <xdr:row>0</xdr:row>
      <xdr:rowOff>0</xdr:rowOff>
    </xdr:from>
    <xdr:to>
      <xdr:col>16</xdr:col>
      <xdr:colOff>304800</xdr:colOff>
      <xdr:row>1</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286043</xdr:colOff>
      <xdr:row>0</xdr:row>
      <xdr:rowOff>1219200</xdr:rowOff>
    </xdr:to>
    <xdr:pic>
      <xdr:nvPicPr>
        <xdr:cNvPr id="3" name="Picture 2" descr="Rating-tool-header_No-name_revised.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8411926" cy="1219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7315200" cy="1060704"/>
    <xdr:pic>
      <xdr:nvPicPr>
        <xdr:cNvPr id="2" name="Picture 1" descr="Rating-tool-header_No-name_revised.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85750" y="0"/>
          <a:ext cx="7315200" cy="106070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1</xdr:col>
      <xdr:colOff>2152650</xdr:colOff>
      <xdr:row>1</xdr:row>
      <xdr:rowOff>63754</xdr:rowOff>
    </xdr:to>
    <xdr:pic>
      <xdr:nvPicPr>
        <xdr:cNvPr id="3" name="Picture 2" descr="Rating-tool-header_No-name_revised.jpg">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srcRect r="70703"/>
        <a:stretch/>
      </xdr:blipFill>
      <xdr:spPr>
        <a:xfrm>
          <a:off x="390525" y="9525"/>
          <a:ext cx="2143125" cy="1060704"/>
        </a:xfrm>
        <a:prstGeom prst="rect">
          <a:avLst/>
        </a:prstGeom>
      </xdr:spPr>
    </xdr:pic>
    <xdr:clientData/>
  </xdr:twoCellAnchor>
  <xdr:twoCellAnchor editAs="oneCell">
    <xdr:from>
      <xdr:col>3</xdr:col>
      <xdr:colOff>1228725</xdr:colOff>
      <xdr:row>0</xdr:row>
      <xdr:rowOff>9525</xdr:rowOff>
    </xdr:from>
    <xdr:to>
      <xdr:col>5</xdr:col>
      <xdr:colOff>7937</xdr:colOff>
      <xdr:row>1</xdr:row>
      <xdr:rowOff>63754</xdr:rowOff>
    </xdr:to>
    <xdr:pic>
      <xdr:nvPicPr>
        <xdr:cNvPr id="5" name="Picture 4" descr="Rating-tool-header_No-name_revised.jpg">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print"/>
        <a:srcRect l="32813"/>
        <a:stretch/>
      </xdr:blipFill>
      <xdr:spPr>
        <a:xfrm>
          <a:off x="6372225" y="9525"/>
          <a:ext cx="4914900" cy="10607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1</xdr:col>
      <xdr:colOff>1771650</xdr:colOff>
      <xdr:row>1</xdr:row>
      <xdr:rowOff>6604</xdr:rowOff>
    </xdr:to>
    <xdr:pic>
      <xdr:nvPicPr>
        <xdr:cNvPr id="4" name="Picture 3" descr="Rating-tool-header_No-name_revised.jpg">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cstate="print"/>
        <a:srcRect r="75912"/>
        <a:stretch/>
      </xdr:blipFill>
      <xdr:spPr>
        <a:xfrm>
          <a:off x="390525" y="9525"/>
          <a:ext cx="1762125" cy="1060704"/>
        </a:xfrm>
        <a:prstGeom prst="rect">
          <a:avLst/>
        </a:prstGeom>
      </xdr:spPr>
    </xdr:pic>
    <xdr:clientData/>
  </xdr:twoCellAnchor>
  <xdr:twoCellAnchor editAs="oneCell">
    <xdr:from>
      <xdr:col>3</xdr:col>
      <xdr:colOff>1219200</xdr:colOff>
      <xdr:row>0</xdr:row>
      <xdr:rowOff>9525</xdr:rowOff>
    </xdr:from>
    <xdr:to>
      <xdr:col>4</xdr:col>
      <xdr:colOff>3115582</xdr:colOff>
      <xdr:row>1</xdr:row>
      <xdr:rowOff>6604</xdr:rowOff>
    </xdr:to>
    <xdr:pic>
      <xdr:nvPicPr>
        <xdr:cNvPr id="5" name="Picture 4" descr="Rating-tool-header_No-name_revised.jpg">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srcRect l="32031"/>
        <a:stretch/>
      </xdr:blipFill>
      <xdr:spPr>
        <a:xfrm>
          <a:off x="6362700" y="9525"/>
          <a:ext cx="4972050" cy="10607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2178844</xdr:colOff>
      <xdr:row>1</xdr:row>
      <xdr:rowOff>17716</xdr:rowOff>
    </xdr:to>
    <xdr:pic>
      <xdr:nvPicPr>
        <xdr:cNvPr id="2" name="Picture 1" descr="Rating-tool-header_No-name_revised.jpg">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srcRect r="70215"/>
        <a:stretch/>
      </xdr:blipFill>
      <xdr:spPr>
        <a:xfrm>
          <a:off x="381000" y="0"/>
          <a:ext cx="2178844" cy="1060704"/>
        </a:xfrm>
        <a:prstGeom prst="rect">
          <a:avLst/>
        </a:prstGeom>
      </xdr:spPr>
    </xdr:pic>
    <xdr:clientData/>
  </xdr:twoCellAnchor>
  <xdr:twoCellAnchor editAs="oneCell">
    <xdr:from>
      <xdr:col>7</xdr:col>
      <xdr:colOff>1190625</xdr:colOff>
      <xdr:row>0</xdr:row>
      <xdr:rowOff>11906</xdr:rowOff>
    </xdr:from>
    <xdr:to>
      <xdr:col>11</xdr:col>
      <xdr:colOff>0</xdr:colOff>
      <xdr:row>1</xdr:row>
      <xdr:rowOff>29622</xdr:rowOff>
    </xdr:to>
    <xdr:pic>
      <xdr:nvPicPr>
        <xdr:cNvPr id="3" name="Picture 2" descr="Rating-tool-header_No-name_revised.jpg">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srcRect l="32292"/>
        <a:stretch/>
      </xdr:blipFill>
      <xdr:spPr>
        <a:xfrm>
          <a:off x="13335000" y="11906"/>
          <a:ext cx="4933950" cy="1060704"/>
        </a:xfrm>
        <a:prstGeom prst="rect">
          <a:avLst/>
        </a:prstGeom>
      </xdr:spPr>
    </xdr:pic>
    <xdr:clientData/>
  </xdr:twoCellAnchor>
  <xdr:twoCellAnchor editAs="oneCell">
    <xdr:from>
      <xdr:col>1</xdr:col>
      <xdr:colOff>2667000</xdr:colOff>
      <xdr:row>0</xdr:row>
      <xdr:rowOff>190500</xdr:rowOff>
    </xdr:from>
    <xdr:to>
      <xdr:col>2</xdr:col>
      <xdr:colOff>1307118</xdr:colOff>
      <xdr:row>0</xdr:row>
      <xdr:rowOff>704279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0" y="190500"/>
          <a:ext cx="1340456" cy="5090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2</xdr:col>
      <xdr:colOff>1334770</xdr:colOff>
      <xdr:row>1</xdr:row>
      <xdr:rowOff>1121027</xdr:rowOff>
    </xdr:to>
    <xdr:pic>
      <xdr:nvPicPr>
        <xdr:cNvPr id="2" name="Picture 1" descr="Rating-tool-header_No-name_revised.jpg">
          <a:extLst>
            <a:ext uri="{FF2B5EF4-FFF2-40B4-BE49-F238E27FC236}">
              <a16:creationId xmlns:a16="http://schemas.microsoft.com/office/drawing/2014/main" id="{F77CBAAC-1A51-4B12-9691-B673400A972F}"/>
            </a:ext>
          </a:extLst>
        </xdr:cNvPr>
        <xdr:cNvPicPr>
          <a:picLocks noChangeAspect="1"/>
        </xdr:cNvPicPr>
      </xdr:nvPicPr>
      <xdr:blipFill rotWithShape="1">
        <a:blip xmlns:r="http://schemas.openxmlformats.org/officeDocument/2006/relationships" r:embed="rId1" cstate="print"/>
        <a:srcRect r="70703"/>
        <a:stretch/>
      </xdr:blipFill>
      <xdr:spPr>
        <a:xfrm>
          <a:off x="9525" y="652463"/>
          <a:ext cx="2138363" cy="1105152"/>
        </a:xfrm>
        <a:prstGeom prst="rect">
          <a:avLst/>
        </a:prstGeom>
      </xdr:spPr>
    </xdr:pic>
    <xdr:clientData/>
  </xdr:twoCellAnchor>
  <xdr:twoCellAnchor editAs="oneCell">
    <xdr:from>
      <xdr:col>2</xdr:col>
      <xdr:colOff>1228725</xdr:colOff>
      <xdr:row>1</xdr:row>
      <xdr:rowOff>9525</xdr:rowOff>
    </xdr:from>
    <xdr:to>
      <xdr:col>7</xdr:col>
      <xdr:colOff>669712</xdr:colOff>
      <xdr:row>1</xdr:row>
      <xdr:rowOff>1121027</xdr:rowOff>
    </xdr:to>
    <xdr:pic>
      <xdr:nvPicPr>
        <xdr:cNvPr id="3" name="Picture 2" descr="Rating-tool-header_No-name_revised.jpg">
          <a:extLst>
            <a:ext uri="{FF2B5EF4-FFF2-40B4-BE49-F238E27FC236}">
              <a16:creationId xmlns:a16="http://schemas.microsoft.com/office/drawing/2014/main" id="{F6ED1073-756A-45AB-9417-E07FD2A966DD}"/>
            </a:ext>
          </a:extLst>
        </xdr:cNvPr>
        <xdr:cNvPicPr>
          <a:picLocks noChangeAspect="1"/>
        </xdr:cNvPicPr>
      </xdr:nvPicPr>
      <xdr:blipFill rotWithShape="1">
        <a:blip xmlns:r="http://schemas.openxmlformats.org/officeDocument/2006/relationships" r:embed="rId1" cstate="print"/>
        <a:srcRect l="32813"/>
        <a:stretch/>
      </xdr:blipFill>
      <xdr:spPr>
        <a:xfrm>
          <a:off x="6753225" y="9525"/>
          <a:ext cx="5354637" cy="10575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205740</xdr:colOff>
      <xdr:row>0</xdr:row>
      <xdr:rowOff>1047369</xdr:rowOff>
    </xdr:to>
    <xdr:pic>
      <xdr:nvPicPr>
        <xdr:cNvPr id="4" name="Picture 3" descr="Rating-tool-header_No-name_revised.jpg">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srcRect r="69531"/>
        <a:stretch/>
      </xdr:blipFill>
      <xdr:spPr>
        <a:xfrm>
          <a:off x="504825" y="0"/>
          <a:ext cx="2228850" cy="1060704"/>
        </a:xfrm>
        <a:prstGeom prst="rect">
          <a:avLst/>
        </a:prstGeom>
      </xdr:spPr>
    </xdr:pic>
    <xdr:clientData/>
  </xdr:twoCellAnchor>
  <xdr:twoCellAnchor editAs="oneCell">
    <xdr:from>
      <xdr:col>5</xdr:col>
      <xdr:colOff>209550</xdr:colOff>
      <xdr:row>0</xdr:row>
      <xdr:rowOff>0</xdr:rowOff>
    </xdr:from>
    <xdr:to>
      <xdr:col>9</xdr:col>
      <xdr:colOff>0</xdr:colOff>
      <xdr:row>0</xdr:row>
      <xdr:rowOff>1047369</xdr:rowOff>
    </xdr:to>
    <xdr:pic>
      <xdr:nvPicPr>
        <xdr:cNvPr id="7" name="Picture 6" descr="Rating-tool-header_No-name_revised.jpg">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1" cstate="print"/>
        <a:srcRect l="32813"/>
        <a:stretch/>
      </xdr:blipFill>
      <xdr:spPr>
        <a:xfrm>
          <a:off x="6953250" y="0"/>
          <a:ext cx="4914900" cy="10607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BE54DB-77FC-4C14-BAA7-896D9E97CBE3}" name="Table1" displayName="Table1" ref="B6:AM107" totalsRowShown="0" headerRowDxfId="39" headerRowBorderDxfId="38">
  <autoFilter ref="B6:AM107" xr:uid="{46BE54DB-77FC-4C14-BAA7-896D9E97CBE3}"/>
  <tableColumns count="38">
    <tableColumn id="1" xr3:uid="{6D8A0EA4-6349-4C50-9EA3-8C59AC84E9F0}" name="Please enter the project's Green Star number." dataDxfId="37"/>
    <tableColumn id="2" xr3:uid="{04734315-8E22-48B3-8FA1-AB75107CB37E}" name="Please enter the building's name." dataDxfId="36"/>
    <tableColumn id="3" xr3:uid="{EBA2B1B5-86EB-4474-84B6-D9371E58D02A}" name="Please select the targeted Green Star rating for this building" dataDxfId="35"/>
    <tableColumn id="20" xr3:uid="{2EB616EF-1B3C-47C1-8D04-F6EB04E2F8B6}" name="Street Address (number, street name, and suburb, if applicable)" dataDxfId="34"/>
    <tableColumn id="9" xr3:uid="{F52BD95E-3AF1-44D5-AE23-A0735C03211F}" name="Postcode" dataDxfId="33"/>
    <tableColumn id="21" xr3:uid="{007983B2-5DD7-4EB1-8456-0F5B3981291D}" name="City" dataDxfId="32"/>
    <tableColumn id="17" xr3:uid="{79BDB7A5-F642-4449-9E17-F25F7E028CCE}" name="Start date of the building's performance period " dataDxfId="31"/>
    <tableColumn id="13" xr3:uid="{E59C71D2-8223-481F-AFFE-3E4D6D7769BA}" name="End date of the building's performance period " dataDxfId="30"/>
    <tableColumn id="19" xr3:uid="{0CC7E0A4-0FA5-432E-95F7-46B27BF354DB}" name="Days in building's Performance Period" dataDxfId="29">
      <calculatedColumnFormula>I7-H7+1</calculatedColumnFormula>
    </tableColumn>
    <tableColumn id="6" xr3:uid="{87D5C18B-6292-400C-A58A-6D48305D5F1E}" name="Warehouse Area (m2)" dataDxfId="28"/>
    <tableColumn id="37" xr3:uid="{22217EE1-945B-4D62-92C4-9063D8B0B1A1}" name="Office Area (m2)" dataDxfId="27"/>
    <tableColumn id="27" xr3:uid="{ADB1653E-53C3-43E3-ACB9-4C8C24775A33}" name="Warehouse Hours of operation (hours / week)" dataDxfId="26"/>
    <tableColumn id="38" xr3:uid="{5D588EC2-1D0F-4547-9C93-4D17511DE59A}" name="Office Hours of operation (hours / week)" dataDxfId="25"/>
    <tableColumn id="26" xr3:uid="{A3EEB036-3EE2-4719-9774-4564C99D35F0}" name="Duration of operation within performance period (days)" dataDxfId="24"/>
    <tableColumn id="40" xr3:uid="{C33B630B-95B6-4FA4-8D7B-6FA699DFFC32}" name="Adjusted total area (m2)" dataDxfId="23">
      <calculatedColumnFormula>SUMPRODUCT(SUM(K7:L7), O7)/($I$7-$H$7+1)</calculatedColumnFormula>
    </tableColumn>
    <tableColumn id="39" xr3:uid="{FE7A4BAC-C60E-425C-BF79-A25815B90A4B}" name="Adjusted hours (hours / week)" dataDxfId="22">
      <calculatedColumnFormula>SUMPRODUCT(((M7*K7)+(N7*L7)) * O7) / ($I$7 - $H$7 + 1)/SUM(L7 + K7)</calculatedColumnFormula>
    </tableColumn>
    <tableColumn id="14" xr3:uid="{C39A21DD-A6BF-4F33-8148-346EFF3C9024}" name="Select applicable benchmark - note only building types with Pathway B benchmarks are able to use this bulk upload template" dataDxfId="21"/>
    <tableColumn id="22" xr3:uid="{EF5C4177-2773-4CD2-8CAC-960D634229F4}" name="Please enter the start of the potable water data period" dataDxfId="20"/>
    <tableColumn id="23" xr3:uid="{10E70AAC-2130-42BF-B86C-63103D2B5E11}" name="End of potable water data period" dataDxfId="19"/>
    <tableColumn id="5" xr3:uid="{2A47A42C-9E95-4858-9063-5589B68251CB}" name="Days in Potable Water data period" dataDxfId="18">
      <calculatedColumnFormula>IF(ISBLANK(T7),"",T7-S7+1)</calculatedColumnFormula>
    </tableColumn>
    <tableColumn id="7" xr3:uid="{1064448A-0A64-4C20-9AF2-51AD37965C5D}" name="Potable water used (kL)" dataDxfId="17"/>
    <tableColumn id="30" xr3:uid="{E908A058-BF97-480C-8D1F-A09481DFE506}" name="Please enter the start of the Externally Supplied Recycled Water data period " dataDxfId="16"/>
    <tableColumn id="29" xr3:uid="{E8F4A6EC-3965-4E2F-907C-455375532FF0}" name="End of Externally Supplied Recycled Water data period" dataDxfId="15"/>
    <tableColumn id="32" xr3:uid="{9C719115-D277-4660-824E-4531F28272E7}" name="Days in Externally Supplied Recycled Water data period" dataDxfId="14">
      <calculatedColumnFormula>IF(ISBLANK(X7),"",X7-W7+1)</calculatedColumnFormula>
    </tableColumn>
    <tableColumn id="28" xr3:uid="{0BE0397B-A7FA-4C62-8899-EB2966F888B9}" name="Externally Supplied Recycled Water used (kL)" dataDxfId="13"/>
    <tableColumn id="36" xr3:uid="{D830660A-C2C2-46F4-99F8-674D00EF8411}" name="Please enter the start of the External Ground Water data period" dataDxfId="12"/>
    <tableColumn id="35" xr3:uid="{3AA4A75B-F1D8-4F27-9624-8A36DD5C0677}" name="End of External Ground Water data period" dataDxfId="11"/>
    <tableColumn id="34" xr3:uid="{3F71814C-A968-4D67-9CB9-BE4B802F1BE9}" name="Days in External Ground Water data period" dataDxfId="10">
      <calculatedColumnFormula>IF(ISBLANK(AB7),"",AB7-AA7+1)</calculatedColumnFormula>
    </tableColumn>
    <tableColumn id="33" xr3:uid="{4CB302DF-2002-42FB-8CAB-A3D886ADDDB0}" name="External Ground Water used (kL)" dataDxfId="9"/>
    <tableColumn id="8" xr3:uid="{FE0F4C6B-8194-496B-AA7D-7D3AFFC7DB13}" name="Average performer With Externally Supplied Recycled Water" dataDxfId="8">
      <calculatedColumnFormula>IF(R7="Office", (1 + 0.0095 * (N7 - 52.9)) * 0.84, IF(OR(R7="Distribution centre", R7="Non-Refrigerated Warehouse "), (((Q7/7) * O7) / 3000 * (0.0476 * (K7 + L7) + 1.0553 * L7)) / (K7 + L7), ""))</calculatedColumnFormula>
    </tableColumn>
    <tableColumn id="42" xr3:uid="{6C3C4CD9-86C6-4755-892B-223F39F72C73}" name="Increment  With Externally Supplied Recycled Wate" dataDxfId="7">
      <calculatedColumnFormula>IFERROR(AE7/70,)</calculatedColumnFormula>
    </tableColumn>
    <tableColumn id="43" xr3:uid="{40FD2F0C-101A-4B1D-8601-035F9CF60D28}" name="Minimum performer With Externally Supplied Recycled Wate" dataDxfId="6">
      <calculatedColumnFormula>IF(AF7=0,,AF7*100)</calculatedColumnFormula>
    </tableColumn>
    <tableColumn id="11" xr3:uid="{538E0FDA-1F7B-437B-AE6A-CEC08BE88755}" name="Total water consumption (kL p.a.)" dataDxfId="5">
      <calculatedColumnFormula>V7+Z7+AD7</calculatedColumnFormula>
    </tableColumn>
    <tableColumn id="15" xr3:uid="{F9ADEC60-DB17-4F64-B6ED-D6A011871D57}" name="Building to be rated" dataDxfId="4">
      <calculatedColumnFormula>$AH$7/$P$7</calculatedColumnFormula>
    </tableColumn>
    <tableColumn id="16" xr3:uid="{B895D0B7-01F0-419B-A5C3-635988227505}" name="Improvement over Minimum Performer" dataDxfId="3">
      <calculatedColumnFormula>MAX(0,IFERROR(1-(AI7/AF7/100),0))</calculatedColumnFormula>
    </tableColumn>
    <tableColumn id="44" xr3:uid="{99CAFDC0-A0C0-431B-A1F0-5C9E0F7351D3}" name="Improvement over Average Performer" dataDxfId="2">
      <calculatedColumnFormula>IFERROR((1-AI7/AE7),)</calculatedColumnFormula>
    </tableColumn>
    <tableColumn id="4" xr3:uid="{649CD478-9953-436A-B16E-42A7DF59B058}" name="Total Points Awarded_x000a__x000a_Detailed Pathway" dataDxfId="1">
      <calculatedColumnFormula>VLOOKUP(AJ7,'Points Table'!B5:C25,2,1)</calculatedColumnFormula>
    </tableColumn>
    <tableColumn id="18" xr3:uid="{73D0500E-0CFE-42C2-9612-895DD51FE059}" name="Requirement For Best Practice Rating Achieved" dataDxfId="0">
      <calculatedColumnFormula>IF(AL7&gt;=3,"YES","NO")</calculatedColumnFormula>
    </tableColumn>
  </tableColumns>
  <tableStyleInfo name="TableStyleMedium12" showFirstColumn="0" showLastColumn="0" showRowStripes="1" showColumnStripes="0"/>
</table>
</file>

<file path=xl/theme/theme1.xml><?xml version="1.0" encoding="utf-8"?>
<a:theme xmlns:a="http://schemas.openxmlformats.org/drawingml/2006/main" name="Office Theme">
  <a:themeElements>
    <a:clrScheme name="Performance">
      <a:dk1>
        <a:srgbClr val="3F4450"/>
      </a:dk1>
      <a:lt1>
        <a:srgbClr val="FFFFFF"/>
      </a:lt1>
      <a:dk2>
        <a:srgbClr val="56B3D0"/>
      </a:dk2>
      <a:lt2>
        <a:srgbClr val="FFFFFF"/>
      </a:lt2>
      <a:accent1>
        <a:srgbClr val="56B3D0"/>
      </a:accent1>
      <a:accent2>
        <a:srgbClr val="78C2D9"/>
      </a:accent2>
      <a:accent3>
        <a:srgbClr val="AAD9E7"/>
      </a:accent3>
      <a:accent4>
        <a:srgbClr val="CCE8F1"/>
      </a:accent4>
      <a:accent5>
        <a:srgbClr val="3F4450"/>
      </a:accent5>
      <a:accent6>
        <a:srgbClr val="9FA2A7"/>
      </a:accent6>
      <a:hlink>
        <a:srgbClr val="56B3D0"/>
      </a:hlink>
      <a:folHlink>
        <a:srgbClr val="C5C7CA"/>
      </a:folHlink>
    </a:clrScheme>
    <a:fontScheme name="Green Star Corpora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18.bin"/><Relationship Id="rId7"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23.bin"/><Relationship Id="rId7" Type="http://schemas.openxmlformats.org/officeDocument/2006/relationships/vmlDrawing" Target="../drawings/vmlDrawing3.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vmlDrawing" Target="../drawings/vmlDrawing6.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drawing" Target="../drawings/drawing8.xml"/><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S3"/>
  <sheetViews>
    <sheetView showGridLines="0" showRowColHeaders="0" workbookViewId="0">
      <selection activeCell="A3" sqref="A3:S3"/>
    </sheetView>
  </sheetViews>
  <sheetFormatPr defaultColWidth="9.28515625" defaultRowHeight="13.15"/>
  <sheetData>
    <row r="1" spans="1:19" ht="197.25" customHeight="1"/>
    <row r="2" spans="1:19" ht="15.75" customHeight="1"/>
    <row r="3" spans="1:19" ht="15.6">
      <c r="A3" s="201" t="s">
        <v>0</v>
      </c>
      <c r="B3" s="201"/>
      <c r="C3" s="201"/>
      <c r="D3" s="201"/>
      <c r="E3" s="201"/>
      <c r="F3" s="201"/>
      <c r="G3" s="201"/>
      <c r="H3" s="201"/>
      <c r="I3" s="201"/>
      <c r="J3" s="201"/>
      <c r="K3" s="201"/>
      <c r="L3" s="201"/>
      <c r="M3" s="201"/>
      <c r="N3" s="201"/>
      <c r="O3" s="201"/>
      <c r="P3" s="201"/>
      <c r="Q3" s="201"/>
      <c r="R3" s="201"/>
      <c r="S3" s="201"/>
    </row>
  </sheetData>
  <sheetProtection selectLockedCells="1" selectUnlockedCells="1"/>
  <customSheetViews>
    <customSheetView guid="{EB64909F-57DD-4DDD-BCA6-E2E53F6A878A}" showGridLines="0" showRowCol="0" fitToPage="1">
      <selection activeCell="U1" sqref="U1"/>
      <pageMargins left="0" right="0" top="0" bottom="0" header="0" footer="0"/>
      <pageSetup paperSize="9" scale="48" orientation="portrait" r:id="rId1"/>
    </customSheetView>
    <customSheetView guid="{737FE2A2-7D6D-41E7-9F3E-856AFF3D40B5}" showGridLines="0" showRowCol="0" fitToPage="1">
      <selection activeCell="U1" sqref="U1"/>
      <pageMargins left="0" right="0" top="0" bottom="0" header="0" footer="0"/>
      <pageSetup paperSize="9" scale="48" orientation="portrait" r:id="rId2"/>
    </customSheetView>
    <customSheetView guid="{9CB4225B-3411-463F-9946-E2F2B2F949B2}" showGridLines="0" showRowCol="0" fitToPage="1">
      <selection activeCell="U1" sqref="U1"/>
      <pageMargins left="0" right="0" top="0" bottom="0" header="0" footer="0"/>
      <pageSetup paperSize="9" scale="48" orientation="portrait" r:id="rId3"/>
    </customSheetView>
    <customSheetView guid="{497CD90A-D0FB-4256-970A-AE9A469A458F}" showGridLines="0" showRowCol="0" fitToPage="1">
      <selection activeCell="U1" sqref="U1"/>
      <pageMargins left="0" right="0" top="0" bottom="0" header="0" footer="0"/>
      <pageSetup paperSize="9" scale="48" orientation="portrait" r:id="rId4"/>
    </customSheetView>
  </customSheetViews>
  <mergeCells count="1">
    <mergeCell ref="A3:S3"/>
  </mergeCells>
  <pageMargins left="0.70866141732283472" right="0.70866141732283472" top="0.74803149606299213" bottom="0.74803149606299213" header="0.31496062992125984" footer="0.31496062992125984"/>
  <pageSetup paperSize="9" scale="48"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79"/>
  <sheetViews>
    <sheetView showGridLines="0" zoomScaleNormal="100" workbookViewId="0">
      <selection activeCell="D8" sqref="D8:H8"/>
    </sheetView>
  </sheetViews>
  <sheetFormatPr defaultColWidth="9.28515625" defaultRowHeight="13.9"/>
  <cols>
    <col min="1" max="1" width="3.7109375" style="121" customWidth="1"/>
    <col min="2" max="2" width="25.7109375" style="121" customWidth="1"/>
    <col min="3" max="3" width="22.7109375" style="121" customWidth="1"/>
    <col min="4" max="4" width="7.28515625" style="121" bestFit="1" customWidth="1"/>
    <col min="5" max="5" width="9.5703125" style="121" bestFit="1" customWidth="1"/>
    <col min="6" max="6" width="9.28515625" style="121" bestFit="1" customWidth="1"/>
    <col min="7" max="7" width="27" style="121" bestFit="1" customWidth="1"/>
    <col min="8" max="8" width="16.5703125" style="121" bestFit="1" customWidth="1"/>
    <col min="9" max="11" width="50.7109375" style="121" customWidth="1"/>
    <col min="12" max="16384" width="9.28515625" style="121"/>
  </cols>
  <sheetData>
    <row r="1" spans="2:8" ht="102.75" customHeight="1"/>
    <row r="2" spans="2:8" ht="72" customHeight="1">
      <c r="B2" s="212" t="s">
        <v>1</v>
      </c>
      <c r="C2" s="212"/>
      <c r="D2" s="212"/>
      <c r="E2" s="212"/>
      <c r="F2" s="212"/>
      <c r="G2" s="212"/>
      <c r="H2" s="212"/>
    </row>
    <row r="3" spans="2:8">
      <c r="B3" s="122"/>
      <c r="C3" s="122"/>
      <c r="D3" s="122"/>
    </row>
    <row r="4" spans="2:8" ht="33.75" customHeight="1">
      <c r="B4" s="61" t="s">
        <v>2</v>
      </c>
      <c r="C4" s="123"/>
      <c r="D4" s="123"/>
      <c r="E4" s="124"/>
      <c r="F4" s="124"/>
      <c r="G4" s="124"/>
      <c r="H4" s="124"/>
    </row>
    <row r="5" spans="2:8">
      <c r="B5" s="38"/>
      <c r="C5" s="125"/>
      <c r="D5" s="125"/>
    </row>
    <row r="6" spans="2:8" ht="30" customHeight="1">
      <c r="B6" s="52"/>
      <c r="C6" s="115" t="s">
        <v>3</v>
      </c>
      <c r="D6" s="217" t="s">
        <v>4</v>
      </c>
      <c r="E6" s="217"/>
      <c r="F6" s="217"/>
      <c r="G6" s="217"/>
      <c r="H6" s="217"/>
    </row>
    <row r="7" spans="2:8" ht="32.65" customHeight="1">
      <c r="B7" s="214" t="s">
        <v>5</v>
      </c>
      <c r="C7" s="39" t="s">
        <v>6</v>
      </c>
      <c r="D7" s="202" t="s">
        <v>7</v>
      </c>
      <c r="E7" s="203"/>
      <c r="F7" s="203"/>
      <c r="G7" s="203"/>
      <c r="H7" s="204"/>
    </row>
    <row r="8" spans="2:8" ht="20.100000000000001" customHeight="1">
      <c r="B8" s="219"/>
      <c r="C8" s="39" t="s">
        <v>8</v>
      </c>
      <c r="D8" s="202" t="s">
        <v>9</v>
      </c>
      <c r="E8" s="203"/>
      <c r="F8" s="203"/>
      <c r="G8" s="203"/>
      <c r="H8" s="204"/>
    </row>
    <row r="9" spans="2:8" ht="20.100000000000001" customHeight="1">
      <c r="B9" s="219"/>
      <c r="C9" s="39" t="s">
        <v>10</v>
      </c>
      <c r="D9" s="202" t="s">
        <v>11</v>
      </c>
      <c r="E9" s="203"/>
      <c r="F9" s="203"/>
      <c r="G9" s="203"/>
      <c r="H9" s="204"/>
    </row>
    <row r="10" spans="2:8" ht="20.100000000000001" customHeight="1">
      <c r="B10" s="219"/>
      <c r="C10" s="39" t="s">
        <v>12</v>
      </c>
      <c r="D10" s="202" t="s">
        <v>13</v>
      </c>
      <c r="E10" s="203"/>
      <c r="F10" s="203"/>
      <c r="G10" s="203"/>
      <c r="H10" s="204"/>
    </row>
    <row r="11" spans="2:8" ht="20.100000000000001" customHeight="1">
      <c r="B11" s="219"/>
      <c r="C11" s="39" t="s">
        <v>14</v>
      </c>
      <c r="D11" s="202" t="s">
        <v>15</v>
      </c>
      <c r="E11" s="203"/>
      <c r="F11" s="203"/>
      <c r="G11" s="203"/>
      <c r="H11" s="204"/>
    </row>
    <row r="12" spans="2:8" ht="20.100000000000001" customHeight="1">
      <c r="B12" s="219"/>
      <c r="C12" s="39" t="s">
        <v>16</v>
      </c>
      <c r="D12" s="202" t="s">
        <v>17</v>
      </c>
      <c r="E12" s="203"/>
      <c r="F12" s="203"/>
      <c r="G12" s="203"/>
      <c r="H12" s="204"/>
    </row>
    <row r="13" spans="2:8" ht="41.25" customHeight="1">
      <c r="B13" s="219"/>
      <c r="C13" s="39" t="s">
        <v>18</v>
      </c>
      <c r="D13" s="202" t="s">
        <v>19</v>
      </c>
      <c r="E13" s="203"/>
      <c r="F13" s="203"/>
      <c r="G13" s="203"/>
      <c r="H13" s="204"/>
    </row>
    <row r="14" spans="2:8" ht="55.5" customHeight="1">
      <c r="B14" s="219"/>
      <c r="C14" s="39" t="s">
        <v>20</v>
      </c>
      <c r="D14" s="202" t="s">
        <v>21</v>
      </c>
      <c r="E14" s="203"/>
      <c r="F14" s="203"/>
      <c r="G14" s="203"/>
      <c r="H14" s="204"/>
    </row>
    <row r="15" spans="2:8" ht="22.5" customHeight="1">
      <c r="B15" s="219"/>
      <c r="C15" s="39" t="s">
        <v>22</v>
      </c>
      <c r="D15" s="213" t="s">
        <v>23</v>
      </c>
      <c r="E15" s="213"/>
      <c r="F15" s="213"/>
      <c r="G15" s="213"/>
      <c r="H15" s="213"/>
    </row>
    <row r="16" spans="2:8" ht="60" customHeight="1">
      <c r="B16" s="219"/>
      <c r="C16" s="39" t="s">
        <v>24</v>
      </c>
      <c r="D16" s="202" t="s">
        <v>25</v>
      </c>
      <c r="E16" s="203"/>
      <c r="F16" s="203"/>
      <c r="G16" s="203"/>
      <c r="H16" s="204"/>
    </row>
    <row r="17" spans="1:11" ht="60" customHeight="1">
      <c r="B17" s="219"/>
      <c r="C17" s="39" t="s">
        <v>26</v>
      </c>
      <c r="D17" s="202" t="s">
        <v>27</v>
      </c>
      <c r="E17" s="203"/>
      <c r="F17" s="203"/>
      <c r="G17" s="203"/>
      <c r="H17" s="204"/>
    </row>
    <row r="18" spans="1:11" ht="60" customHeight="1">
      <c r="B18" s="215"/>
      <c r="C18" s="39" t="s">
        <v>28</v>
      </c>
      <c r="D18" s="218" t="s">
        <v>29</v>
      </c>
      <c r="E18" s="218"/>
      <c r="F18" s="218"/>
      <c r="G18" s="218"/>
      <c r="H18" s="218"/>
    </row>
    <row r="19" spans="1:11" ht="45" customHeight="1">
      <c r="B19" s="115" t="s">
        <v>30</v>
      </c>
      <c r="C19" s="39" t="s">
        <v>31</v>
      </c>
      <c r="D19" s="218" t="s">
        <v>32</v>
      </c>
      <c r="E19" s="218"/>
      <c r="F19" s="218"/>
      <c r="G19" s="218"/>
      <c r="H19" s="218"/>
    </row>
    <row r="20" spans="1:11" ht="45" customHeight="1">
      <c r="B20" s="214" t="s">
        <v>33</v>
      </c>
      <c r="C20" s="39" t="s">
        <v>34</v>
      </c>
      <c r="D20" s="218" t="s">
        <v>35</v>
      </c>
      <c r="E20" s="218"/>
      <c r="F20" s="218"/>
      <c r="G20" s="218"/>
      <c r="H20" s="218"/>
    </row>
    <row r="21" spans="1:11" ht="22.5" customHeight="1">
      <c r="B21" s="215"/>
      <c r="C21" s="39" t="s">
        <v>36</v>
      </c>
      <c r="D21" s="213" t="s">
        <v>37</v>
      </c>
      <c r="E21" s="213"/>
      <c r="F21" s="213"/>
      <c r="G21" s="213"/>
      <c r="H21" s="213"/>
    </row>
    <row r="23" spans="1:11" ht="32.25" customHeight="1"/>
    <row r="25" spans="1:11" hidden="1">
      <c r="A25" s="167" t="s">
        <v>38</v>
      </c>
      <c r="B25" s="216" t="s">
        <v>39</v>
      </c>
      <c r="C25" s="216"/>
      <c r="D25" s="216"/>
      <c r="E25" s="216"/>
      <c r="F25" s="216"/>
      <c r="G25" s="216"/>
      <c r="H25" s="216"/>
      <c r="I25" s="216"/>
      <c r="J25" s="168"/>
      <c r="K25" s="168"/>
    </row>
    <row r="26" spans="1:11" hidden="1">
      <c r="A26" s="167" t="s">
        <v>38</v>
      </c>
      <c r="B26" s="130" t="s">
        <v>40</v>
      </c>
      <c r="C26" s="131" t="s">
        <v>41</v>
      </c>
      <c r="D26" s="131" t="s">
        <v>42</v>
      </c>
      <c r="E26" s="131" t="s">
        <v>43</v>
      </c>
      <c r="F26" s="131" t="s">
        <v>44</v>
      </c>
      <c r="G26" s="131" t="s">
        <v>45</v>
      </c>
      <c r="H26" s="131" t="s">
        <v>46</v>
      </c>
      <c r="I26" s="130" t="s">
        <v>47</v>
      </c>
      <c r="J26" s="130" t="s">
        <v>48</v>
      </c>
      <c r="K26" s="130" t="s">
        <v>49</v>
      </c>
    </row>
    <row r="27" spans="1:11" hidden="1">
      <c r="A27" s="167" t="s">
        <v>38</v>
      </c>
      <c r="B27" s="117" t="s">
        <v>50</v>
      </c>
      <c r="C27" s="118">
        <v>43067</v>
      </c>
      <c r="D27" s="117" t="s">
        <v>51</v>
      </c>
      <c r="E27" s="117" t="s">
        <v>52</v>
      </c>
      <c r="F27" s="117" t="s">
        <v>51</v>
      </c>
      <c r="G27" s="119" t="s">
        <v>53</v>
      </c>
      <c r="H27" s="119" t="s">
        <v>54</v>
      </c>
      <c r="I27" s="126" t="s">
        <v>55</v>
      </c>
      <c r="J27" s="126" t="s">
        <v>56</v>
      </c>
      <c r="K27" s="127" t="s">
        <v>57</v>
      </c>
    </row>
    <row r="28" spans="1:11" hidden="1">
      <c r="A28" s="167" t="s">
        <v>38</v>
      </c>
      <c r="B28" s="117" t="s">
        <v>50</v>
      </c>
      <c r="C28" s="118">
        <v>43067</v>
      </c>
      <c r="D28" s="117" t="s">
        <v>51</v>
      </c>
      <c r="E28" s="117" t="s">
        <v>52</v>
      </c>
      <c r="F28" s="117" t="s">
        <v>51</v>
      </c>
      <c r="G28" s="119" t="s">
        <v>53</v>
      </c>
      <c r="H28" s="119" t="s">
        <v>58</v>
      </c>
      <c r="I28" s="126" t="s">
        <v>55</v>
      </c>
      <c r="J28" s="126" t="s">
        <v>56</v>
      </c>
      <c r="K28" s="127" t="s">
        <v>57</v>
      </c>
    </row>
    <row r="29" spans="1:11" hidden="1">
      <c r="A29" s="167" t="s">
        <v>38</v>
      </c>
      <c r="B29" s="117" t="s">
        <v>59</v>
      </c>
      <c r="C29" s="118"/>
      <c r="D29" s="117" t="s">
        <v>51</v>
      </c>
      <c r="E29" s="117"/>
      <c r="F29" s="117"/>
      <c r="G29" s="119" t="s">
        <v>60</v>
      </c>
      <c r="H29" s="119" t="s">
        <v>61</v>
      </c>
      <c r="I29" s="126" t="s">
        <v>62</v>
      </c>
      <c r="J29" s="126" t="s">
        <v>63</v>
      </c>
      <c r="K29" s="127" t="s">
        <v>64</v>
      </c>
    </row>
    <row r="30" spans="1:11" hidden="1">
      <c r="A30" s="167" t="s">
        <v>38</v>
      </c>
      <c r="B30" s="117" t="s">
        <v>59</v>
      </c>
      <c r="C30" s="118"/>
      <c r="D30" s="117" t="s">
        <v>51</v>
      </c>
      <c r="E30" s="117"/>
      <c r="F30" s="117"/>
      <c r="G30" s="119" t="s">
        <v>65</v>
      </c>
      <c r="H30" s="119" t="s">
        <v>61</v>
      </c>
      <c r="I30" s="126" t="s">
        <v>62</v>
      </c>
      <c r="J30" s="126" t="s">
        <v>63</v>
      </c>
      <c r="K30" s="127" t="s">
        <v>66</v>
      </c>
    </row>
    <row r="31" spans="1:11" ht="26.45" hidden="1">
      <c r="A31" s="167" t="s">
        <v>38</v>
      </c>
      <c r="B31" s="117" t="s">
        <v>59</v>
      </c>
      <c r="C31" s="118"/>
      <c r="D31" s="117" t="s">
        <v>51</v>
      </c>
      <c r="E31" s="117"/>
      <c r="F31" s="117"/>
      <c r="G31" s="119" t="s">
        <v>67</v>
      </c>
      <c r="H31" s="119" t="s">
        <v>68</v>
      </c>
      <c r="I31" s="126" t="s">
        <v>69</v>
      </c>
      <c r="J31" s="126" t="s">
        <v>70</v>
      </c>
      <c r="K31" s="127"/>
    </row>
    <row r="32" spans="1:11" hidden="1">
      <c r="A32" s="167" t="s">
        <v>38</v>
      </c>
      <c r="B32" s="117" t="s">
        <v>59</v>
      </c>
      <c r="C32" s="118"/>
      <c r="D32" s="117" t="s">
        <v>51</v>
      </c>
      <c r="E32" s="117"/>
      <c r="F32" s="117"/>
      <c r="G32" s="119" t="s">
        <v>67</v>
      </c>
      <c r="H32" s="119" t="s">
        <v>71</v>
      </c>
      <c r="I32" s="126" t="s">
        <v>72</v>
      </c>
      <c r="J32" s="126" t="s">
        <v>73</v>
      </c>
      <c r="K32" s="127"/>
    </row>
    <row r="33" spans="1:11" hidden="1">
      <c r="A33" s="167" t="s">
        <v>38</v>
      </c>
      <c r="B33" s="117" t="s">
        <v>59</v>
      </c>
      <c r="C33" s="118"/>
      <c r="D33" s="117" t="s">
        <v>51</v>
      </c>
      <c r="E33" s="117"/>
      <c r="F33" s="117"/>
      <c r="G33" s="119" t="s">
        <v>53</v>
      </c>
      <c r="H33" s="119" t="s">
        <v>74</v>
      </c>
      <c r="I33" s="126" t="s">
        <v>75</v>
      </c>
      <c r="J33" s="126" t="s">
        <v>73</v>
      </c>
      <c r="K33" s="127"/>
    </row>
    <row r="34" spans="1:11" ht="26.45" hidden="1">
      <c r="A34" s="167" t="s">
        <v>38</v>
      </c>
      <c r="B34" s="117" t="s">
        <v>59</v>
      </c>
      <c r="C34" s="118"/>
      <c r="D34" s="117" t="s">
        <v>51</v>
      </c>
      <c r="E34" s="117"/>
      <c r="F34" s="117"/>
      <c r="G34" s="119" t="s">
        <v>53</v>
      </c>
      <c r="H34" s="119" t="s">
        <v>76</v>
      </c>
      <c r="I34" s="126" t="s">
        <v>69</v>
      </c>
      <c r="J34" s="126" t="s">
        <v>70</v>
      </c>
      <c r="K34" s="127"/>
    </row>
    <row r="35" spans="1:11" hidden="1">
      <c r="A35" s="167" t="s">
        <v>38</v>
      </c>
      <c r="B35" s="117" t="s">
        <v>59</v>
      </c>
      <c r="C35" s="118"/>
      <c r="D35" s="117"/>
      <c r="E35" s="117"/>
      <c r="F35" s="117"/>
      <c r="G35" s="119" t="s">
        <v>77</v>
      </c>
      <c r="H35" s="119" t="s">
        <v>78</v>
      </c>
      <c r="I35" s="126" t="s">
        <v>79</v>
      </c>
      <c r="J35" s="126"/>
      <c r="K35" s="127"/>
    </row>
    <row r="36" spans="1:11" ht="26.45" hidden="1">
      <c r="A36" s="167" t="s">
        <v>38</v>
      </c>
      <c r="B36" s="117" t="s">
        <v>59</v>
      </c>
      <c r="C36" s="118"/>
      <c r="D36" s="117"/>
      <c r="E36" s="117"/>
      <c r="F36" s="117"/>
      <c r="G36" s="119" t="s">
        <v>77</v>
      </c>
      <c r="H36" s="119" t="s">
        <v>80</v>
      </c>
      <c r="I36" s="126" t="s">
        <v>81</v>
      </c>
      <c r="J36" s="126"/>
      <c r="K36" s="127"/>
    </row>
    <row r="37" spans="1:11" ht="26.45" hidden="1">
      <c r="A37" s="167" t="s">
        <v>38</v>
      </c>
      <c r="B37" s="117" t="s">
        <v>59</v>
      </c>
      <c r="C37" s="118"/>
      <c r="D37" s="117"/>
      <c r="E37" s="117"/>
      <c r="F37" s="117"/>
      <c r="G37" s="119" t="s">
        <v>77</v>
      </c>
      <c r="H37" s="119" t="s">
        <v>82</v>
      </c>
      <c r="I37" s="126" t="s">
        <v>83</v>
      </c>
      <c r="J37" s="126"/>
      <c r="K37" s="127"/>
    </row>
    <row r="38" spans="1:11" ht="26.45" hidden="1">
      <c r="A38" s="167" t="s">
        <v>38</v>
      </c>
      <c r="B38" s="117" t="s">
        <v>59</v>
      </c>
      <c r="C38" s="118"/>
      <c r="D38" s="117"/>
      <c r="E38" s="117"/>
      <c r="F38" s="117"/>
      <c r="G38" s="119" t="s">
        <v>77</v>
      </c>
      <c r="H38" s="119" t="s">
        <v>84</v>
      </c>
      <c r="I38" s="126" t="s">
        <v>85</v>
      </c>
      <c r="J38" s="126"/>
      <c r="K38" s="127"/>
    </row>
    <row r="39" spans="1:11" ht="26.45" hidden="1">
      <c r="A39" s="167" t="s">
        <v>38</v>
      </c>
      <c r="B39" s="117" t="s">
        <v>59</v>
      </c>
      <c r="C39" s="118"/>
      <c r="D39" s="117"/>
      <c r="E39" s="117"/>
      <c r="F39" s="117"/>
      <c r="G39" s="119" t="s">
        <v>77</v>
      </c>
      <c r="H39" s="119" t="s">
        <v>86</v>
      </c>
      <c r="I39" s="126" t="s">
        <v>87</v>
      </c>
      <c r="J39" s="126"/>
      <c r="K39" s="127"/>
    </row>
    <row r="40" spans="1:11" hidden="1">
      <c r="A40" s="167" t="s">
        <v>38</v>
      </c>
      <c r="B40" s="117" t="s">
        <v>59</v>
      </c>
      <c r="C40" s="118"/>
      <c r="D40" s="117"/>
      <c r="E40" s="117"/>
      <c r="F40" s="117"/>
      <c r="G40" s="119" t="s">
        <v>77</v>
      </c>
      <c r="H40" s="119" t="s">
        <v>88</v>
      </c>
      <c r="I40" s="126" t="s">
        <v>89</v>
      </c>
      <c r="J40" s="126"/>
      <c r="K40" s="127"/>
    </row>
    <row r="41" spans="1:11" ht="66" hidden="1">
      <c r="A41" s="167" t="s">
        <v>38</v>
      </c>
      <c r="B41" s="117" t="s">
        <v>59</v>
      </c>
      <c r="C41" s="118"/>
      <c r="D41" s="117"/>
      <c r="E41" s="117"/>
      <c r="F41" s="117"/>
      <c r="G41" s="119" t="s">
        <v>77</v>
      </c>
      <c r="H41" s="119" t="s">
        <v>90</v>
      </c>
      <c r="I41" s="126" t="s">
        <v>91</v>
      </c>
      <c r="J41" s="126"/>
      <c r="K41" s="127"/>
    </row>
    <row r="42" spans="1:11" ht="26.45" hidden="1">
      <c r="A42" s="167" t="s">
        <v>38</v>
      </c>
      <c r="B42" s="117" t="s">
        <v>59</v>
      </c>
      <c r="C42" s="118"/>
      <c r="D42" s="117"/>
      <c r="E42" s="117"/>
      <c r="F42" s="117"/>
      <c r="G42" s="119" t="s">
        <v>77</v>
      </c>
      <c r="H42" s="119" t="s">
        <v>92</v>
      </c>
      <c r="I42" s="126" t="s">
        <v>93</v>
      </c>
      <c r="J42" s="126"/>
      <c r="K42" s="127"/>
    </row>
    <row r="43" spans="1:11" hidden="1">
      <c r="A43" s="167" t="s">
        <v>38</v>
      </c>
      <c r="B43" s="117" t="s">
        <v>59</v>
      </c>
      <c r="C43" s="118"/>
      <c r="D43" s="117"/>
      <c r="E43" s="117"/>
      <c r="F43" s="117"/>
      <c r="G43" s="119" t="s">
        <v>77</v>
      </c>
      <c r="H43" s="119" t="s">
        <v>94</v>
      </c>
      <c r="I43" s="126" t="s">
        <v>95</v>
      </c>
      <c r="J43" s="126"/>
      <c r="K43" s="127"/>
    </row>
    <row r="44" spans="1:11" hidden="1">
      <c r="A44" s="167" t="s">
        <v>38</v>
      </c>
      <c r="B44" s="117" t="s">
        <v>59</v>
      </c>
      <c r="C44" s="118"/>
      <c r="D44" s="117"/>
      <c r="E44" s="117"/>
      <c r="F44" s="117"/>
      <c r="G44" s="119" t="s">
        <v>77</v>
      </c>
      <c r="H44" s="119" t="s">
        <v>96</v>
      </c>
      <c r="I44" s="126" t="s">
        <v>97</v>
      </c>
      <c r="J44" s="126"/>
      <c r="K44" s="127"/>
    </row>
    <row r="45" spans="1:11" ht="39.6" hidden="1">
      <c r="A45" s="167" t="s">
        <v>38</v>
      </c>
      <c r="B45" s="117" t="s">
        <v>59</v>
      </c>
      <c r="C45" s="118"/>
      <c r="D45" s="117"/>
      <c r="E45" s="117"/>
      <c r="F45" s="117"/>
      <c r="G45" s="119" t="s">
        <v>77</v>
      </c>
      <c r="H45" s="119" t="s">
        <v>98</v>
      </c>
      <c r="I45" s="126" t="s">
        <v>99</v>
      </c>
      <c r="J45" s="126"/>
      <c r="K45" s="127"/>
    </row>
    <row r="46" spans="1:11" ht="66" hidden="1">
      <c r="A46" s="167" t="s">
        <v>38</v>
      </c>
      <c r="B46" s="117" t="s">
        <v>59</v>
      </c>
      <c r="C46" s="118">
        <v>43298</v>
      </c>
      <c r="D46" s="117" t="s">
        <v>100</v>
      </c>
      <c r="E46" s="117"/>
      <c r="F46" s="117"/>
      <c r="G46" s="119" t="s">
        <v>101</v>
      </c>
      <c r="H46" s="119" t="s">
        <v>102</v>
      </c>
      <c r="I46" s="126" t="s">
        <v>103</v>
      </c>
      <c r="J46" s="126" t="s">
        <v>104</v>
      </c>
      <c r="K46" s="127"/>
    </row>
    <row r="47" spans="1:11" ht="52.9" hidden="1">
      <c r="A47" s="167" t="s">
        <v>38</v>
      </c>
      <c r="B47" s="117" t="s">
        <v>59</v>
      </c>
      <c r="C47" s="118">
        <v>43298</v>
      </c>
      <c r="D47" s="117" t="s">
        <v>100</v>
      </c>
      <c r="E47" s="117"/>
      <c r="F47" s="117"/>
      <c r="G47" s="119" t="s">
        <v>101</v>
      </c>
      <c r="H47" s="119" t="s">
        <v>105</v>
      </c>
      <c r="I47" s="126" t="s">
        <v>106</v>
      </c>
      <c r="J47" s="126" t="s">
        <v>107</v>
      </c>
      <c r="K47" s="127"/>
    </row>
    <row r="48" spans="1:11" hidden="1">
      <c r="A48" s="167" t="s">
        <v>38</v>
      </c>
      <c r="B48" s="117" t="s">
        <v>59</v>
      </c>
      <c r="C48" s="118">
        <v>43298</v>
      </c>
      <c r="D48" s="117" t="s">
        <v>100</v>
      </c>
      <c r="E48" s="117"/>
      <c r="F48" s="117"/>
      <c r="G48" s="119" t="s">
        <v>101</v>
      </c>
      <c r="H48" s="119" t="s">
        <v>108</v>
      </c>
      <c r="I48" s="126">
        <v>171</v>
      </c>
      <c r="J48" s="126">
        <v>206</v>
      </c>
      <c r="K48" s="127"/>
    </row>
    <row r="49" spans="1:11" hidden="1">
      <c r="A49" s="167" t="s">
        <v>38</v>
      </c>
      <c r="B49" s="117" t="s">
        <v>59</v>
      </c>
      <c r="C49" s="118">
        <v>43298</v>
      </c>
      <c r="D49" s="117" t="s">
        <v>100</v>
      </c>
      <c r="E49" s="117"/>
      <c r="F49" s="117"/>
      <c r="G49" s="119" t="s">
        <v>101</v>
      </c>
      <c r="H49" s="119" t="s">
        <v>109</v>
      </c>
      <c r="I49" s="126">
        <v>223</v>
      </c>
      <c r="J49" s="126">
        <v>240</v>
      </c>
      <c r="K49" s="127"/>
    </row>
    <row r="50" spans="1:11" hidden="1">
      <c r="A50" s="167" t="s">
        <v>38</v>
      </c>
      <c r="B50" s="117" t="s">
        <v>59</v>
      </c>
      <c r="C50" s="118">
        <v>43298</v>
      </c>
      <c r="D50" s="117" t="s">
        <v>100</v>
      </c>
      <c r="E50" s="117"/>
      <c r="F50" s="117"/>
      <c r="G50" s="119" t="s">
        <v>101</v>
      </c>
      <c r="H50" s="119" t="s">
        <v>110</v>
      </c>
      <c r="I50" s="126">
        <v>190</v>
      </c>
      <c r="J50" s="126">
        <v>195</v>
      </c>
      <c r="K50" s="127"/>
    </row>
    <row r="51" spans="1:11" hidden="1">
      <c r="A51" s="167" t="s">
        <v>38</v>
      </c>
      <c r="B51" s="117" t="s">
        <v>59</v>
      </c>
      <c r="C51" s="118">
        <v>43298</v>
      </c>
      <c r="D51" s="117" t="s">
        <v>100</v>
      </c>
      <c r="E51" s="117"/>
      <c r="F51" s="117"/>
      <c r="G51" s="119" t="s">
        <v>101</v>
      </c>
      <c r="H51" s="119" t="s">
        <v>111</v>
      </c>
      <c r="I51" s="126">
        <v>206</v>
      </c>
      <c r="J51" s="126">
        <v>201</v>
      </c>
      <c r="K51" s="127"/>
    </row>
    <row r="52" spans="1:11" hidden="1">
      <c r="A52" s="167" t="s">
        <v>38</v>
      </c>
      <c r="B52" s="117" t="s">
        <v>59</v>
      </c>
      <c r="C52" s="118">
        <v>43298</v>
      </c>
      <c r="D52" s="117" t="s">
        <v>100</v>
      </c>
      <c r="E52" s="117"/>
      <c r="F52" s="117"/>
      <c r="G52" s="119" t="s">
        <v>101</v>
      </c>
      <c r="H52" s="119" t="s">
        <v>112</v>
      </c>
      <c r="I52" s="126">
        <v>149</v>
      </c>
      <c r="J52" s="126">
        <v>154</v>
      </c>
      <c r="K52" s="127"/>
    </row>
    <row r="53" spans="1:11" hidden="1">
      <c r="A53" s="167" t="s">
        <v>38</v>
      </c>
      <c r="B53" s="117" t="s">
        <v>59</v>
      </c>
      <c r="C53" s="118">
        <v>43298</v>
      </c>
      <c r="D53" s="117" t="s">
        <v>100</v>
      </c>
      <c r="E53" s="117"/>
      <c r="F53" s="117"/>
      <c r="G53" s="119" t="s">
        <v>101</v>
      </c>
      <c r="H53" s="119" t="s">
        <v>113</v>
      </c>
      <c r="I53" s="126">
        <v>361</v>
      </c>
      <c r="J53" s="126">
        <v>405</v>
      </c>
      <c r="K53" s="127"/>
    </row>
    <row r="54" spans="1:11" hidden="1">
      <c r="A54" s="167" t="s">
        <v>38</v>
      </c>
      <c r="B54" s="117" t="s">
        <v>59</v>
      </c>
      <c r="C54" s="118">
        <v>43298</v>
      </c>
      <c r="D54" s="117" t="s">
        <v>100</v>
      </c>
      <c r="E54" s="117"/>
      <c r="F54" s="117"/>
      <c r="G54" s="119" t="s">
        <v>101</v>
      </c>
      <c r="H54" s="119" t="s">
        <v>114</v>
      </c>
      <c r="I54" s="126">
        <v>250</v>
      </c>
      <c r="J54" s="126">
        <v>421</v>
      </c>
      <c r="K54" s="127"/>
    </row>
    <row r="55" spans="1:11" hidden="1">
      <c r="A55" s="167" t="s">
        <v>38</v>
      </c>
      <c r="B55" s="117" t="s">
        <v>59</v>
      </c>
      <c r="C55" s="118">
        <v>43298</v>
      </c>
      <c r="D55" s="117" t="s">
        <v>100</v>
      </c>
      <c r="E55" s="117"/>
      <c r="F55" s="117"/>
      <c r="G55" s="119" t="s">
        <v>101</v>
      </c>
      <c r="H55" s="119" t="s">
        <v>115</v>
      </c>
      <c r="I55" s="126">
        <v>828</v>
      </c>
      <c r="J55" s="126">
        <v>817</v>
      </c>
      <c r="K55" s="127"/>
    </row>
    <row r="56" spans="1:11" hidden="1">
      <c r="A56" s="167" t="s">
        <v>38</v>
      </c>
      <c r="B56" s="117" t="s">
        <v>59</v>
      </c>
      <c r="C56" s="118">
        <v>43298</v>
      </c>
      <c r="D56" s="117" t="s">
        <v>100</v>
      </c>
      <c r="E56" s="117"/>
      <c r="F56" s="117"/>
      <c r="G56" s="119" t="s">
        <v>101</v>
      </c>
      <c r="H56" s="119" t="s">
        <v>68</v>
      </c>
      <c r="I56" s="126">
        <v>242</v>
      </c>
      <c r="J56" s="126">
        <v>255</v>
      </c>
      <c r="K56" s="127"/>
    </row>
    <row r="57" spans="1:11" hidden="1">
      <c r="A57" s="167" t="s">
        <v>38</v>
      </c>
      <c r="B57" s="117" t="s">
        <v>59</v>
      </c>
      <c r="C57" s="118">
        <v>43298</v>
      </c>
      <c r="D57" s="117" t="s">
        <v>100</v>
      </c>
      <c r="E57" s="117"/>
      <c r="F57" s="117"/>
      <c r="G57" s="119" t="s">
        <v>101</v>
      </c>
      <c r="H57" s="119" t="s">
        <v>116</v>
      </c>
      <c r="I57" s="126">
        <v>176</v>
      </c>
      <c r="J57" s="126">
        <v>144</v>
      </c>
      <c r="K57" s="127"/>
    </row>
    <row r="58" spans="1:11" hidden="1">
      <c r="A58" s="167" t="s">
        <v>38</v>
      </c>
      <c r="B58" s="117" t="s">
        <v>59</v>
      </c>
      <c r="C58" s="118">
        <v>43298</v>
      </c>
      <c r="D58" s="117" t="s">
        <v>100</v>
      </c>
      <c r="E58" s="117"/>
      <c r="F58" s="117"/>
      <c r="G58" s="119" t="s">
        <v>101</v>
      </c>
      <c r="H58" s="119" t="s">
        <v>76</v>
      </c>
      <c r="I58" s="126">
        <v>266</v>
      </c>
      <c r="J58" s="126">
        <v>291</v>
      </c>
      <c r="K58" s="127"/>
    </row>
    <row r="59" spans="1:11" hidden="1">
      <c r="A59" s="167" t="s">
        <v>38</v>
      </c>
      <c r="B59" s="117" t="s">
        <v>59</v>
      </c>
      <c r="C59" s="118">
        <v>43298</v>
      </c>
      <c r="D59" s="117" t="s">
        <v>100</v>
      </c>
      <c r="E59" s="117"/>
      <c r="F59" s="117"/>
      <c r="G59" s="119" t="s">
        <v>101</v>
      </c>
      <c r="H59" s="119" t="s">
        <v>117</v>
      </c>
      <c r="I59" s="126">
        <v>179</v>
      </c>
      <c r="J59" s="126">
        <v>165</v>
      </c>
      <c r="K59" s="127"/>
    </row>
    <row r="60" spans="1:11" ht="26.45" hidden="1">
      <c r="A60" s="167" t="s">
        <v>38</v>
      </c>
      <c r="B60" s="117" t="s">
        <v>59</v>
      </c>
      <c r="C60" s="118">
        <v>43298</v>
      </c>
      <c r="D60" s="117" t="s">
        <v>100</v>
      </c>
      <c r="E60" s="117"/>
      <c r="F60" s="117"/>
      <c r="G60" s="119" t="s">
        <v>101</v>
      </c>
      <c r="H60" s="119" t="s">
        <v>118</v>
      </c>
      <c r="I60" s="126" t="s">
        <v>119</v>
      </c>
      <c r="J60" s="126" t="s">
        <v>120</v>
      </c>
      <c r="K60" s="127"/>
    </row>
    <row r="61" spans="1:11" ht="26.45" hidden="1">
      <c r="A61" s="167" t="s">
        <v>38</v>
      </c>
      <c r="B61" s="117" t="s">
        <v>59</v>
      </c>
      <c r="C61" s="118">
        <v>43298</v>
      </c>
      <c r="D61" s="117" t="s">
        <v>100</v>
      </c>
      <c r="E61" s="117"/>
      <c r="F61" s="117"/>
      <c r="G61" s="119" t="s">
        <v>101</v>
      </c>
      <c r="H61" s="119" t="s">
        <v>121</v>
      </c>
      <c r="I61" s="126" t="s">
        <v>119</v>
      </c>
      <c r="J61" s="126" t="s">
        <v>120</v>
      </c>
      <c r="K61" s="127"/>
    </row>
    <row r="62" spans="1:11" ht="26.45" hidden="1">
      <c r="A62" s="167" t="s">
        <v>38</v>
      </c>
      <c r="B62" s="117" t="s">
        <v>59</v>
      </c>
      <c r="C62" s="118">
        <v>43298</v>
      </c>
      <c r="D62" s="117" t="s">
        <v>100</v>
      </c>
      <c r="E62" s="117"/>
      <c r="F62" s="117"/>
      <c r="G62" s="119" t="s">
        <v>101</v>
      </c>
      <c r="H62" s="119" t="s">
        <v>71</v>
      </c>
      <c r="I62" s="126" t="s">
        <v>119</v>
      </c>
      <c r="J62" s="126" t="s">
        <v>120</v>
      </c>
      <c r="K62" s="127"/>
    </row>
    <row r="63" spans="1:11" ht="26.45" hidden="1">
      <c r="A63" s="167" t="s">
        <v>38</v>
      </c>
      <c r="B63" s="117" t="s">
        <v>59</v>
      </c>
      <c r="C63" s="118">
        <v>43298</v>
      </c>
      <c r="D63" s="117" t="s">
        <v>100</v>
      </c>
      <c r="E63" s="117"/>
      <c r="F63" s="117"/>
      <c r="G63" s="119" t="s">
        <v>101</v>
      </c>
      <c r="H63" s="119" t="s">
        <v>122</v>
      </c>
      <c r="I63" s="126" t="s">
        <v>119</v>
      </c>
      <c r="J63" s="126" t="s">
        <v>120</v>
      </c>
      <c r="K63" s="127"/>
    </row>
    <row r="64" spans="1:11" ht="26.45" hidden="1">
      <c r="A64" s="167" t="s">
        <v>38</v>
      </c>
      <c r="B64" s="117" t="s">
        <v>59</v>
      </c>
      <c r="C64" s="118">
        <v>43298</v>
      </c>
      <c r="D64" s="117" t="s">
        <v>100</v>
      </c>
      <c r="E64" s="117"/>
      <c r="F64" s="117"/>
      <c r="G64" s="119" t="s">
        <v>101</v>
      </c>
      <c r="H64" s="119" t="s">
        <v>74</v>
      </c>
      <c r="I64" s="126" t="s">
        <v>119</v>
      </c>
      <c r="J64" s="126" t="s">
        <v>120</v>
      </c>
      <c r="K64" s="127"/>
    </row>
    <row r="65" spans="1:11" ht="26.45" hidden="1">
      <c r="A65" s="167" t="s">
        <v>38</v>
      </c>
      <c r="B65" s="117" t="s">
        <v>59</v>
      </c>
      <c r="C65" s="118">
        <v>43298</v>
      </c>
      <c r="D65" s="117" t="s">
        <v>100</v>
      </c>
      <c r="E65" s="117"/>
      <c r="F65" s="117"/>
      <c r="G65" s="119" t="s">
        <v>101</v>
      </c>
      <c r="H65" s="119" t="s">
        <v>123</v>
      </c>
      <c r="I65" s="126" t="s">
        <v>119</v>
      </c>
      <c r="J65" s="126" t="s">
        <v>120</v>
      </c>
      <c r="K65" s="127"/>
    </row>
    <row r="66" spans="1:11" ht="52.9" hidden="1">
      <c r="A66" s="167" t="s">
        <v>38</v>
      </c>
      <c r="B66" s="117" t="s">
        <v>59</v>
      </c>
      <c r="C66" s="118">
        <v>43298</v>
      </c>
      <c r="D66" s="117" t="s">
        <v>100</v>
      </c>
      <c r="E66" s="117"/>
      <c r="F66" s="117"/>
      <c r="G66" s="119" t="s">
        <v>101</v>
      </c>
      <c r="H66" s="119" t="s">
        <v>105</v>
      </c>
      <c r="I66" s="126" t="s">
        <v>124</v>
      </c>
      <c r="J66" s="126" t="s">
        <v>106</v>
      </c>
      <c r="K66" s="127"/>
    </row>
    <row r="67" spans="1:11" ht="39.6" hidden="1">
      <c r="A67" s="167" t="s">
        <v>38</v>
      </c>
      <c r="B67" s="117" t="s">
        <v>125</v>
      </c>
      <c r="C67" s="118">
        <v>43735</v>
      </c>
      <c r="D67" s="117" t="s">
        <v>52</v>
      </c>
      <c r="E67" s="117" t="s">
        <v>51</v>
      </c>
      <c r="F67" s="117" t="s">
        <v>51</v>
      </c>
      <c r="G67" s="117" t="s">
        <v>101</v>
      </c>
      <c r="H67" s="117" t="s">
        <v>126</v>
      </c>
      <c r="I67" s="127" t="s">
        <v>127</v>
      </c>
      <c r="J67" s="127"/>
      <c r="K67" s="127" t="s">
        <v>128</v>
      </c>
    </row>
    <row r="68" spans="1:11" ht="26.45" hidden="1">
      <c r="A68" s="167" t="s">
        <v>38</v>
      </c>
      <c r="B68" s="117" t="s">
        <v>129</v>
      </c>
      <c r="C68" s="120">
        <v>43739</v>
      </c>
      <c r="D68" s="117" t="s">
        <v>52</v>
      </c>
      <c r="E68" s="117" t="s">
        <v>51</v>
      </c>
      <c r="F68" s="117" t="s">
        <v>51</v>
      </c>
      <c r="G68" s="119" t="s">
        <v>67</v>
      </c>
      <c r="H68" s="119" t="s">
        <v>130</v>
      </c>
      <c r="I68" s="126" t="s">
        <v>72</v>
      </c>
      <c r="J68" s="126" t="s">
        <v>73</v>
      </c>
      <c r="K68" s="126" t="s">
        <v>131</v>
      </c>
    </row>
    <row r="69" spans="1:11" ht="26.45" hidden="1">
      <c r="A69" s="167" t="s">
        <v>38</v>
      </c>
      <c r="B69" s="117" t="s">
        <v>125</v>
      </c>
      <c r="C69" s="120">
        <v>43739</v>
      </c>
      <c r="D69" s="117" t="s">
        <v>52</v>
      </c>
      <c r="E69" s="117" t="s">
        <v>51</v>
      </c>
      <c r="F69" s="117" t="s">
        <v>51</v>
      </c>
      <c r="G69" s="119" t="s">
        <v>67</v>
      </c>
      <c r="H69" s="119" t="s">
        <v>132</v>
      </c>
      <c r="I69" s="126" t="s">
        <v>133</v>
      </c>
      <c r="J69" s="126" t="s">
        <v>73</v>
      </c>
      <c r="K69" s="126" t="s">
        <v>134</v>
      </c>
    </row>
    <row r="70" spans="1:11" hidden="1">
      <c r="A70" s="167" t="s">
        <v>38</v>
      </c>
      <c r="B70" s="117" t="s">
        <v>125</v>
      </c>
      <c r="C70" s="120">
        <v>43739</v>
      </c>
      <c r="D70" s="117" t="s">
        <v>52</v>
      </c>
      <c r="E70" s="117" t="s">
        <v>51</v>
      </c>
      <c r="F70" s="117" t="s">
        <v>51</v>
      </c>
      <c r="G70" s="119" t="s">
        <v>67</v>
      </c>
      <c r="H70" s="119" t="s">
        <v>78</v>
      </c>
      <c r="I70" s="126" t="s">
        <v>135</v>
      </c>
      <c r="J70" s="126" t="s">
        <v>73</v>
      </c>
      <c r="K70" s="126" t="s">
        <v>136</v>
      </c>
    </row>
    <row r="71" spans="1:11" hidden="1">
      <c r="A71" s="167" t="s">
        <v>38</v>
      </c>
      <c r="B71" s="117" t="s">
        <v>125</v>
      </c>
      <c r="C71" s="120">
        <v>43739</v>
      </c>
      <c r="D71" s="117" t="s">
        <v>52</v>
      </c>
      <c r="E71" s="117" t="s">
        <v>51</v>
      </c>
      <c r="F71" s="117" t="s">
        <v>51</v>
      </c>
      <c r="G71" s="119" t="s">
        <v>67</v>
      </c>
      <c r="H71" s="119" t="s">
        <v>80</v>
      </c>
      <c r="I71" s="126" t="s">
        <v>137</v>
      </c>
      <c r="J71" s="126" t="s">
        <v>73</v>
      </c>
      <c r="K71" s="126" t="s">
        <v>136</v>
      </c>
    </row>
    <row r="72" spans="1:11" hidden="1">
      <c r="A72" s="167" t="s">
        <v>38</v>
      </c>
      <c r="B72" s="117" t="s">
        <v>125</v>
      </c>
      <c r="C72" s="120">
        <v>43739</v>
      </c>
      <c r="D72" s="117" t="s">
        <v>52</v>
      </c>
      <c r="E72" s="117" t="s">
        <v>51</v>
      </c>
      <c r="F72" s="117" t="s">
        <v>51</v>
      </c>
      <c r="G72" s="119" t="s">
        <v>67</v>
      </c>
      <c r="H72" s="119" t="s">
        <v>138</v>
      </c>
      <c r="I72" s="126" t="s">
        <v>139</v>
      </c>
      <c r="J72" s="126" t="s">
        <v>73</v>
      </c>
      <c r="K72" s="126" t="s">
        <v>136</v>
      </c>
    </row>
    <row r="73" spans="1:11" hidden="1">
      <c r="A73" s="167" t="s">
        <v>38</v>
      </c>
      <c r="B73" s="117" t="s">
        <v>125</v>
      </c>
      <c r="C73" s="120">
        <v>43739</v>
      </c>
      <c r="D73" s="117" t="s">
        <v>52</v>
      </c>
      <c r="E73" s="117" t="s">
        <v>51</v>
      </c>
      <c r="F73" s="117" t="s">
        <v>51</v>
      </c>
      <c r="G73" s="119" t="s">
        <v>67</v>
      </c>
      <c r="H73" s="119" t="s">
        <v>140</v>
      </c>
      <c r="I73" s="126" t="s">
        <v>141</v>
      </c>
      <c r="J73" s="126" t="s">
        <v>73</v>
      </c>
      <c r="K73" s="126" t="s">
        <v>142</v>
      </c>
    </row>
    <row r="74" spans="1:11" ht="26.45" hidden="1">
      <c r="A74" s="167" t="s">
        <v>38</v>
      </c>
      <c r="B74" s="117" t="s">
        <v>125</v>
      </c>
      <c r="C74" s="120">
        <v>43739</v>
      </c>
      <c r="D74" s="117" t="s">
        <v>52</v>
      </c>
      <c r="E74" s="117" t="s">
        <v>51</v>
      </c>
      <c r="F74" s="117" t="s">
        <v>51</v>
      </c>
      <c r="G74" s="119" t="s">
        <v>67</v>
      </c>
      <c r="H74" s="119" t="s">
        <v>143</v>
      </c>
      <c r="I74" s="126" t="s">
        <v>144</v>
      </c>
      <c r="J74" s="126" t="s">
        <v>73</v>
      </c>
      <c r="K74" s="126" t="s">
        <v>145</v>
      </c>
    </row>
    <row r="75" spans="1:11" ht="26.45" hidden="1">
      <c r="A75" s="167" t="s">
        <v>38</v>
      </c>
      <c r="B75" s="117" t="s">
        <v>125</v>
      </c>
      <c r="C75" s="120">
        <v>43739</v>
      </c>
      <c r="D75" s="117" t="s">
        <v>52</v>
      </c>
      <c r="E75" s="117" t="s">
        <v>51</v>
      </c>
      <c r="F75" s="117" t="s">
        <v>51</v>
      </c>
      <c r="G75" s="119" t="s">
        <v>67</v>
      </c>
      <c r="H75" s="119" t="s">
        <v>146</v>
      </c>
      <c r="I75" s="126" t="s">
        <v>147</v>
      </c>
      <c r="J75" s="126" t="s">
        <v>73</v>
      </c>
      <c r="K75" s="126" t="s">
        <v>145</v>
      </c>
    </row>
    <row r="76" spans="1:11" ht="26.45" hidden="1">
      <c r="A76" s="167" t="s">
        <v>38</v>
      </c>
      <c r="B76" s="117" t="s">
        <v>125</v>
      </c>
      <c r="C76" s="120">
        <v>43739</v>
      </c>
      <c r="D76" s="117" t="s">
        <v>52</v>
      </c>
      <c r="E76" s="117" t="s">
        <v>51</v>
      </c>
      <c r="F76" s="117" t="s">
        <v>51</v>
      </c>
      <c r="G76" s="119" t="s">
        <v>67</v>
      </c>
      <c r="H76" s="119" t="s">
        <v>148</v>
      </c>
      <c r="I76" s="126" t="s">
        <v>149</v>
      </c>
      <c r="J76" s="126" t="s">
        <v>73</v>
      </c>
      <c r="K76" s="126" t="s">
        <v>145</v>
      </c>
    </row>
    <row r="77" spans="1:11" ht="26.45" hidden="1">
      <c r="A77" s="167" t="s">
        <v>38</v>
      </c>
      <c r="B77" s="117" t="s">
        <v>125</v>
      </c>
      <c r="C77" s="120">
        <v>43739</v>
      </c>
      <c r="D77" s="117" t="s">
        <v>52</v>
      </c>
      <c r="E77" s="117" t="s">
        <v>51</v>
      </c>
      <c r="F77" s="117" t="s">
        <v>51</v>
      </c>
      <c r="G77" s="119" t="s">
        <v>67</v>
      </c>
      <c r="H77" s="119" t="s">
        <v>150</v>
      </c>
      <c r="I77" s="126" t="s">
        <v>151</v>
      </c>
      <c r="J77" s="126" t="s">
        <v>73</v>
      </c>
      <c r="K77" s="126" t="s">
        <v>145</v>
      </c>
    </row>
    <row r="78" spans="1:11" ht="26.45" hidden="1">
      <c r="A78" s="167" t="s">
        <v>38</v>
      </c>
      <c r="B78" s="117" t="s">
        <v>125</v>
      </c>
      <c r="C78" s="120">
        <v>43739</v>
      </c>
      <c r="D78" s="117" t="s">
        <v>52</v>
      </c>
      <c r="E78" s="117" t="s">
        <v>51</v>
      </c>
      <c r="F78" s="117" t="s">
        <v>51</v>
      </c>
      <c r="G78" s="119" t="s">
        <v>67</v>
      </c>
      <c r="H78" s="119" t="s">
        <v>152</v>
      </c>
      <c r="I78" s="126" t="s">
        <v>153</v>
      </c>
      <c r="J78" s="126" t="s">
        <v>73</v>
      </c>
      <c r="K78" s="126" t="s">
        <v>145</v>
      </c>
    </row>
    <row r="79" spans="1:11" ht="26.45" hidden="1">
      <c r="A79" s="167" t="s">
        <v>38</v>
      </c>
      <c r="B79" s="117" t="s">
        <v>125</v>
      </c>
      <c r="C79" s="120">
        <v>43739</v>
      </c>
      <c r="D79" s="117" t="s">
        <v>52</v>
      </c>
      <c r="E79" s="117" t="s">
        <v>51</v>
      </c>
      <c r="F79" s="117" t="s">
        <v>51</v>
      </c>
      <c r="G79" s="119" t="s">
        <v>67</v>
      </c>
      <c r="H79" s="119" t="s">
        <v>154</v>
      </c>
      <c r="I79" s="126" t="s">
        <v>155</v>
      </c>
      <c r="J79" s="126" t="s">
        <v>73</v>
      </c>
      <c r="K79" s="126" t="s">
        <v>145</v>
      </c>
    </row>
    <row r="80" spans="1:11" ht="26.45" hidden="1">
      <c r="A80" s="167" t="s">
        <v>38</v>
      </c>
      <c r="B80" s="117" t="s">
        <v>125</v>
      </c>
      <c r="C80" s="120">
        <v>43739</v>
      </c>
      <c r="D80" s="117" t="s">
        <v>52</v>
      </c>
      <c r="E80" s="117" t="s">
        <v>51</v>
      </c>
      <c r="F80" s="117" t="s">
        <v>51</v>
      </c>
      <c r="G80" s="119" t="s">
        <v>67</v>
      </c>
      <c r="H80" s="119" t="s">
        <v>156</v>
      </c>
      <c r="I80" s="126" t="s">
        <v>157</v>
      </c>
      <c r="J80" s="126" t="s">
        <v>73</v>
      </c>
      <c r="K80" s="126" t="s">
        <v>145</v>
      </c>
    </row>
    <row r="81" spans="1:11" ht="26.45" hidden="1">
      <c r="A81" s="167" t="s">
        <v>38</v>
      </c>
      <c r="B81" s="117" t="s">
        <v>125</v>
      </c>
      <c r="C81" s="120">
        <v>43739</v>
      </c>
      <c r="D81" s="117" t="s">
        <v>52</v>
      </c>
      <c r="E81" s="117" t="s">
        <v>51</v>
      </c>
      <c r="F81" s="117" t="s">
        <v>51</v>
      </c>
      <c r="G81" s="119" t="s">
        <v>67</v>
      </c>
      <c r="H81" s="119" t="s">
        <v>158</v>
      </c>
      <c r="I81" s="126" t="s">
        <v>159</v>
      </c>
      <c r="J81" s="126" t="s">
        <v>73</v>
      </c>
      <c r="K81" s="126" t="s">
        <v>145</v>
      </c>
    </row>
    <row r="82" spans="1:11" ht="26.45" hidden="1">
      <c r="A82" s="167" t="s">
        <v>38</v>
      </c>
      <c r="B82" s="117" t="s">
        <v>125</v>
      </c>
      <c r="C82" s="120">
        <v>43739</v>
      </c>
      <c r="D82" s="117" t="s">
        <v>52</v>
      </c>
      <c r="E82" s="117" t="s">
        <v>51</v>
      </c>
      <c r="F82" s="117" t="s">
        <v>51</v>
      </c>
      <c r="G82" s="119" t="s">
        <v>67</v>
      </c>
      <c r="H82" s="119" t="s">
        <v>160</v>
      </c>
      <c r="I82" s="126" t="s">
        <v>161</v>
      </c>
      <c r="J82" s="126" t="s">
        <v>73</v>
      </c>
      <c r="K82" s="126" t="s">
        <v>145</v>
      </c>
    </row>
    <row r="83" spans="1:11" ht="26.45" hidden="1">
      <c r="A83" s="167" t="s">
        <v>38</v>
      </c>
      <c r="B83" s="117" t="s">
        <v>125</v>
      </c>
      <c r="C83" s="120">
        <v>43739</v>
      </c>
      <c r="D83" s="117" t="s">
        <v>52</v>
      </c>
      <c r="E83" s="117" t="s">
        <v>51</v>
      </c>
      <c r="F83" s="117" t="s">
        <v>51</v>
      </c>
      <c r="G83" s="119" t="s">
        <v>67</v>
      </c>
      <c r="H83" s="119" t="s">
        <v>162</v>
      </c>
      <c r="I83" s="126" t="s">
        <v>163</v>
      </c>
      <c r="J83" s="126" t="s">
        <v>73</v>
      </c>
      <c r="K83" s="126" t="s">
        <v>145</v>
      </c>
    </row>
    <row r="84" spans="1:11" ht="26.45" hidden="1">
      <c r="A84" s="167" t="s">
        <v>38</v>
      </c>
      <c r="B84" s="117" t="s">
        <v>125</v>
      </c>
      <c r="C84" s="120">
        <v>43739</v>
      </c>
      <c r="D84" s="117" t="s">
        <v>52</v>
      </c>
      <c r="E84" s="117" t="s">
        <v>51</v>
      </c>
      <c r="F84" s="117" t="s">
        <v>51</v>
      </c>
      <c r="G84" s="119" t="s">
        <v>67</v>
      </c>
      <c r="H84" s="119" t="s">
        <v>164</v>
      </c>
      <c r="I84" s="126" t="s">
        <v>165</v>
      </c>
      <c r="J84" s="126" t="s">
        <v>73</v>
      </c>
      <c r="K84" s="126" t="s">
        <v>145</v>
      </c>
    </row>
    <row r="85" spans="1:11" ht="26.45" hidden="1">
      <c r="A85" s="167" t="s">
        <v>38</v>
      </c>
      <c r="B85" s="117" t="s">
        <v>125</v>
      </c>
      <c r="C85" s="120">
        <v>43739</v>
      </c>
      <c r="D85" s="117" t="s">
        <v>52</v>
      </c>
      <c r="E85" s="117" t="s">
        <v>51</v>
      </c>
      <c r="F85" s="117" t="s">
        <v>51</v>
      </c>
      <c r="G85" s="119" t="s">
        <v>67</v>
      </c>
      <c r="H85" s="119" t="s">
        <v>166</v>
      </c>
      <c r="I85" s="126" t="s">
        <v>167</v>
      </c>
      <c r="J85" s="126" t="s">
        <v>73</v>
      </c>
      <c r="K85" s="126" t="s">
        <v>145</v>
      </c>
    </row>
    <row r="86" spans="1:11" ht="26.45" hidden="1">
      <c r="A86" s="167" t="s">
        <v>38</v>
      </c>
      <c r="B86" s="117" t="s">
        <v>125</v>
      </c>
      <c r="C86" s="120">
        <v>43739</v>
      </c>
      <c r="D86" s="117" t="s">
        <v>52</v>
      </c>
      <c r="E86" s="117" t="s">
        <v>51</v>
      </c>
      <c r="F86" s="117" t="s">
        <v>51</v>
      </c>
      <c r="G86" s="119" t="s">
        <v>67</v>
      </c>
      <c r="H86" s="119" t="s">
        <v>168</v>
      </c>
      <c r="I86" s="126" t="s">
        <v>169</v>
      </c>
      <c r="J86" s="126" t="s">
        <v>73</v>
      </c>
      <c r="K86" s="126" t="s">
        <v>170</v>
      </c>
    </row>
    <row r="87" spans="1:11" ht="26.45" hidden="1">
      <c r="A87" s="167" t="s">
        <v>38</v>
      </c>
      <c r="B87" s="117" t="s">
        <v>125</v>
      </c>
      <c r="C87" s="120">
        <v>43739</v>
      </c>
      <c r="D87" s="117" t="s">
        <v>52</v>
      </c>
      <c r="E87" s="117" t="s">
        <v>51</v>
      </c>
      <c r="F87" s="117" t="s">
        <v>51</v>
      </c>
      <c r="G87" s="119" t="s">
        <v>53</v>
      </c>
      <c r="H87" s="119" t="s">
        <v>171</v>
      </c>
      <c r="I87" s="126" t="s">
        <v>172</v>
      </c>
      <c r="J87" s="126" t="s">
        <v>73</v>
      </c>
      <c r="K87" s="126" t="s">
        <v>131</v>
      </c>
    </row>
    <row r="88" spans="1:11" ht="26.45" hidden="1">
      <c r="A88" s="167" t="s">
        <v>38</v>
      </c>
      <c r="B88" s="117" t="s">
        <v>125</v>
      </c>
      <c r="C88" s="120">
        <v>43739</v>
      </c>
      <c r="D88" s="117" t="s">
        <v>52</v>
      </c>
      <c r="E88" s="117" t="s">
        <v>51</v>
      </c>
      <c r="F88" s="117" t="s">
        <v>51</v>
      </c>
      <c r="G88" s="119" t="s">
        <v>53</v>
      </c>
      <c r="H88" s="119" t="s">
        <v>173</v>
      </c>
      <c r="I88" s="126" t="s">
        <v>133</v>
      </c>
      <c r="J88" s="126" t="s">
        <v>73</v>
      </c>
      <c r="K88" s="126" t="s">
        <v>134</v>
      </c>
    </row>
    <row r="89" spans="1:11" hidden="1">
      <c r="A89" s="167" t="s">
        <v>38</v>
      </c>
      <c r="B89" s="117" t="s">
        <v>125</v>
      </c>
      <c r="C89" s="120">
        <v>43739</v>
      </c>
      <c r="D89" s="117" t="s">
        <v>52</v>
      </c>
      <c r="E89" s="117" t="s">
        <v>51</v>
      </c>
      <c r="F89" s="117" t="s">
        <v>51</v>
      </c>
      <c r="G89" s="119" t="s">
        <v>53</v>
      </c>
      <c r="H89" s="119" t="s">
        <v>86</v>
      </c>
      <c r="I89" s="126" t="s">
        <v>135</v>
      </c>
      <c r="J89" s="126" t="s">
        <v>73</v>
      </c>
      <c r="K89" s="126" t="s">
        <v>136</v>
      </c>
    </row>
    <row r="90" spans="1:11" hidden="1">
      <c r="A90" s="167" t="s">
        <v>38</v>
      </c>
      <c r="B90" s="117" t="s">
        <v>125</v>
      </c>
      <c r="C90" s="120">
        <v>43739</v>
      </c>
      <c r="D90" s="117" t="s">
        <v>52</v>
      </c>
      <c r="E90" s="117" t="s">
        <v>51</v>
      </c>
      <c r="F90" s="117" t="s">
        <v>51</v>
      </c>
      <c r="G90" s="119" t="s">
        <v>53</v>
      </c>
      <c r="H90" s="119" t="s">
        <v>174</v>
      </c>
      <c r="I90" s="126" t="s">
        <v>137</v>
      </c>
      <c r="J90" s="126" t="s">
        <v>73</v>
      </c>
      <c r="K90" s="126" t="s">
        <v>136</v>
      </c>
    </row>
    <row r="91" spans="1:11" hidden="1">
      <c r="A91" s="167" t="s">
        <v>38</v>
      </c>
      <c r="B91" s="117" t="s">
        <v>125</v>
      </c>
      <c r="C91" s="120">
        <v>43739</v>
      </c>
      <c r="D91" s="117" t="s">
        <v>52</v>
      </c>
      <c r="E91" s="117" t="s">
        <v>51</v>
      </c>
      <c r="F91" s="117" t="s">
        <v>51</v>
      </c>
      <c r="G91" s="119" t="s">
        <v>53</v>
      </c>
      <c r="H91" s="119" t="s">
        <v>175</v>
      </c>
      <c r="I91" s="126" t="s">
        <v>139</v>
      </c>
      <c r="J91" s="126" t="s">
        <v>73</v>
      </c>
      <c r="K91" s="126" t="s">
        <v>136</v>
      </c>
    </row>
    <row r="92" spans="1:11" hidden="1">
      <c r="A92" s="167" t="s">
        <v>38</v>
      </c>
      <c r="B92" s="117" t="s">
        <v>125</v>
      </c>
      <c r="C92" s="120">
        <v>43739</v>
      </c>
      <c r="D92" s="117" t="s">
        <v>52</v>
      </c>
      <c r="E92" s="117" t="s">
        <v>51</v>
      </c>
      <c r="F92" s="117" t="s">
        <v>51</v>
      </c>
      <c r="G92" s="119" t="s">
        <v>53</v>
      </c>
      <c r="H92" s="119" t="s">
        <v>176</v>
      </c>
      <c r="I92" s="126" t="s">
        <v>177</v>
      </c>
      <c r="J92" s="126" t="s">
        <v>73</v>
      </c>
      <c r="K92" s="126" t="s">
        <v>136</v>
      </c>
    </row>
    <row r="93" spans="1:11" ht="26.45" hidden="1">
      <c r="A93" s="167" t="s">
        <v>38</v>
      </c>
      <c r="B93" s="117" t="s">
        <v>125</v>
      </c>
      <c r="C93" s="120">
        <v>43739</v>
      </c>
      <c r="D93" s="117" t="s">
        <v>52</v>
      </c>
      <c r="E93" s="117" t="s">
        <v>51</v>
      </c>
      <c r="F93" s="117" t="s">
        <v>51</v>
      </c>
      <c r="G93" s="119" t="s">
        <v>53</v>
      </c>
      <c r="H93" s="119" t="s">
        <v>178</v>
      </c>
      <c r="I93" s="126" t="s">
        <v>144</v>
      </c>
      <c r="J93" s="126" t="s">
        <v>73</v>
      </c>
      <c r="K93" s="126" t="s">
        <v>145</v>
      </c>
    </row>
    <row r="94" spans="1:11" ht="26.45" hidden="1">
      <c r="A94" s="167" t="s">
        <v>38</v>
      </c>
      <c r="B94" s="117" t="s">
        <v>125</v>
      </c>
      <c r="C94" s="120">
        <v>43739</v>
      </c>
      <c r="D94" s="117" t="s">
        <v>52</v>
      </c>
      <c r="E94" s="117" t="s">
        <v>51</v>
      </c>
      <c r="F94" s="117" t="s">
        <v>51</v>
      </c>
      <c r="G94" s="119" t="s">
        <v>53</v>
      </c>
      <c r="H94" s="119" t="s">
        <v>179</v>
      </c>
      <c r="I94" s="126" t="s">
        <v>180</v>
      </c>
      <c r="J94" s="126" t="s">
        <v>73</v>
      </c>
      <c r="K94" s="126" t="s">
        <v>145</v>
      </c>
    </row>
    <row r="95" spans="1:11" ht="26.45" hidden="1">
      <c r="A95" s="167" t="s">
        <v>38</v>
      </c>
      <c r="B95" s="117" t="s">
        <v>125</v>
      </c>
      <c r="C95" s="120">
        <v>43739</v>
      </c>
      <c r="D95" s="117" t="s">
        <v>52</v>
      </c>
      <c r="E95" s="117" t="s">
        <v>51</v>
      </c>
      <c r="F95" s="117" t="s">
        <v>51</v>
      </c>
      <c r="G95" s="119" t="s">
        <v>53</v>
      </c>
      <c r="H95" s="119" t="s">
        <v>181</v>
      </c>
      <c r="I95" s="126" t="s">
        <v>147</v>
      </c>
      <c r="J95" s="126" t="s">
        <v>73</v>
      </c>
      <c r="K95" s="126" t="s">
        <v>145</v>
      </c>
    </row>
    <row r="96" spans="1:11" ht="26.45" hidden="1">
      <c r="A96" s="167" t="s">
        <v>38</v>
      </c>
      <c r="B96" s="117" t="s">
        <v>125</v>
      </c>
      <c r="C96" s="120">
        <v>43739</v>
      </c>
      <c r="D96" s="117" t="s">
        <v>52</v>
      </c>
      <c r="E96" s="117" t="s">
        <v>51</v>
      </c>
      <c r="F96" s="117" t="s">
        <v>51</v>
      </c>
      <c r="G96" s="119" t="s">
        <v>53</v>
      </c>
      <c r="H96" s="119" t="s">
        <v>182</v>
      </c>
      <c r="I96" s="126" t="s">
        <v>183</v>
      </c>
      <c r="J96" s="126" t="s">
        <v>73</v>
      </c>
      <c r="K96" s="126" t="s">
        <v>145</v>
      </c>
    </row>
    <row r="97" spans="1:11" ht="26.45" hidden="1">
      <c r="A97" s="167" t="s">
        <v>38</v>
      </c>
      <c r="B97" s="117" t="s">
        <v>125</v>
      </c>
      <c r="C97" s="120">
        <v>43739</v>
      </c>
      <c r="D97" s="117" t="s">
        <v>52</v>
      </c>
      <c r="E97" s="117" t="s">
        <v>51</v>
      </c>
      <c r="F97" s="117" t="s">
        <v>51</v>
      </c>
      <c r="G97" s="119" t="s">
        <v>53</v>
      </c>
      <c r="H97" s="119" t="s">
        <v>184</v>
      </c>
      <c r="I97" s="126" t="s">
        <v>149</v>
      </c>
      <c r="J97" s="126" t="s">
        <v>73</v>
      </c>
      <c r="K97" s="126" t="s">
        <v>145</v>
      </c>
    </row>
    <row r="98" spans="1:11" ht="26.45" hidden="1">
      <c r="A98" s="167" t="s">
        <v>38</v>
      </c>
      <c r="B98" s="117" t="s">
        <v>125</v>
      </c>
      <c r="C98" s="120">
        <v>43739</v>
      </c>
      <c r="D98" s="117" t="s">
        <v>52</v>
      </c>
      <c r="E98" s="117" t="s">
        <v>51</v>
      </c>
      <c r="F98" s="117" t="s">
        <v>51</v>
      </c>
      <c r="G98" s="119" t="s">
        <v>53</v>
      </c>
      <c r="H98" s="119" t="s">
        <v>185</v>
      </c>
      <c r="I98" s="126" t="s">
        <v>186</v>
      </c>
      <c r="J98" s="126" t="s">
        <v>73</v>
      </c>
      <c r="K98" s="126" t="s">
        <v>145</v>
      </c>
    </row>
    <row r="99" spans="1:11" ht="26.45" hidden="1">
      <c r="A99" s="167" t="s">
        <v>38</v>
      </c>
      <c r="B99" s="117" t="s">
        <v>125</v>
      </c>
      <c r="C99" s="120">
        <v>43739</v>
      </c>
      <c r="D99" s="117" t="s">
        <v>52</v>
      </c>
      <c r="E99" s="117" t="s">
        <v>51</v>
      </c>
      <c r="F99" s="117" t="s">
        <v>51</v>
      </c>
      <c r="G99" s="119" t="s">
        <v>53</v>
      </c>
      <c r="H99" s="119" t="s">
        <v>187</v>
      </c>
      <c r="I99" s="126" t="s">
        <v>151</v>
      </c>
      <c r="J99" s="126" t="s">
        <v>73</v>
      </c>
      <c r="K99" s="126" t="s">
        <v>145</v>
      </c>
    </row>
    <row r="100" spans="1:11" ht="26.45" hidden="1">
      <c r="A100" s="167" t="s">
        <v>38</v>
      </c>
      <c r="B100" s="117" t="s">
        <v>125</v>
      </c>
      <c r="C100" s="120">
        <v>43739</v>
      </c>
      <c r="D100" s="117" t="s">
        <v>52</v>
      </c>
      <c r="E100" s="117" t="s">
        <v>51</v>
      </c>
      <c r="F100" s="117" t="s">
        <v>51</v>
      </c>
      <c r="G100" s="119" t="s">
        <v>53</v>
      </c>
      <c r="H100" s="119" t="s">
        <v>188</v>
      </c>
      <c r="I100" s="126" t="s">
        <v>189</v>
      </c>
      <c r="J100" s="126" t="s">
        <v>73</v>
      </c>
      <c r="K100" s="126" t="s">
        <v>145</v>
      </c>
    </row>
    <row r="101" spans="1:11" ht="26.45" hidden="1">
      <c r="A101" s="167" t="s">
        <v>38</v>
      </c>
      <c r="B101" s="117" t="s">
        <v>125</v>
      </c>
      <c r="C101" s="120">
        <v>43739</v>
      </c>
      <c r="D101" s="117" t="s">
        <v>52</v>
      </c>
      <c r="E101" s="117" t="s">
        <v>51</v>
      </c>
      <c r="F101" s="117" t="s">
        <v>51</v>
      </c>
      <c r="G101" s="119" t="s">
        <v>53</v>
      </c>
      <c r="H101" s="119" t="s">
        <v>190</v>
      </c>
      <c r="I101" s="126" t="s">
        <v>155</v>
      </c>
      <c r="J101" s="126" t="s">
        <v>73</v>
      </c>
      <c r="K101" s="126" t="s">
        <v>145</v>
      </c>
    </row>
    <row r="102" spans="1:11" ht="26.45" hidden="1">
      <c r="A102" s="167" t="s">
        <v>38</v>
      </c>
      <c r="B102" s="117" t="s">
        <v>125</v>
      </c>
      <c r="C102" s="120">
        <v>43739</v>
      </c>
      <c r="D102" s="117" t="s">
        <v>52</v>
      </c>
      <c r="E102" s="117" t="s">
        <v>51</v>
      </c>
      <c r="F102" s="117" t="s">
        <v>51</v>
      </c>
      <c r="G102" s="119" t="s">
        <v>53</v>
      </c>
      <c r="H102" s="119" t="s">
        <v>191</v>
      </c>
      <c r="I102" s="126" t="s">
        <v>192</v>
      </c>
      <c r="J102" s="126" t="s">
        <v>73</v>
      </c>
      <c r="K102" s="126" t="s">
        <v>145</v>
      </c>
    </row>
    <row r="103" spans="1:11" ht="26.45" hidden="1">
      <c r="A103" s="167" t="s">
        <v>38</v>
      </c>
      <c r="B103" s="117" t="s">
        <v>125</v>
      </c>
      <c r="C103" s="120">
        <v>43739</v>
      </c>
      <c r="D103" s="117" t="s">
        <v>52</v>
      </c>
      <c r="E103" s="117" t="s">
        <v>51</v>
      </c>
      <c r="F103" s="117" t="s">
        <v>51</v>
      </c>
      <c r="G103" s="119" t="s">
        <v>53</v>
      </c>
      <c r="H103" s="119" t="s">
        <v>193</v>
      </c>
      <c r="I103" s="126" t="s">
        <v>159</v>
      </c>
      <c r="J103" s="126" t="s">
        <v>73</v>
      </c>
      <c r="K103" s="126" t="s">
        <v>145</v>
      </c>
    </row>
    <row r="104" spans="1:11" ht="26.45" hidden="1">
      <c r="A104" s="167" t="s">
        <v>38</v>
      </c>
      <c r="B104" s="117" t="s">
        <v>125</v>
      </c>
      <c r="C104" s="120">
        <v>43739</v>
      </c>
      <c r="D104" s="117" t="s">
        <v>52</v>
      </c>
      <c r="E104" s="117" t="s">
        <v>51</v>
      </c>
      <c r="F104" s="117" t="s">
        <v>51</v>
      </c>
      <c r="G104" s="119" t="s">
        <v>53</v>
      </c>
      <c r="H104" s="119" t="s">
        <v>194</v>
      </c>
      <c r="I104" s="126" t="s">
        <v>195</v>
      </c>
      <c r="J104" s="126" t="s">
        <v>73</v>
      </c>
      <c r="K104" s="126" t="s">
        <v>145</v>
      </c>
    </row>
    <row r="105" spans="1:11" ht="26.45" hidden="1">
      <c r="A105" s="167" t="s">
        <v>38</v>
      </c>
      <c r="B105" s="117" t="s">
        <v>125</v>
      </c>
      <c r="C105" s="120">
        <v>43739</v>
      </c>
      <c r="D105" s="117" t="s">
        <v>52</v>
      </c>
      <c r="E105" s="117" t="s">
        <v>51</v>
      </c>
      <c r="F105" s="117" t="s">
        <v>51</v>
      </c>
      <c r="G105" s="119" t="s">
        <v>53</v>
      </c>
      <c r="H105" s="119" t="s">
        <v>196</v>
      </c>
      <c r="I105" s="126" t="s">
        <v>197</v>
      </c>
      <c r="J105" s="126" t="s">
        <v>73</v>
      </c>
      <c r="K105" s="126" t="s">
        <v>170</v>
      </c>
    </row>
    <row r="106" spans="1:11" hidden="1">
      <c r="A106" s="167" t="s">
        <v>38</v>
      </c>
      <c r="B106" s="117" t="s">
        <v>129</v>
      </c>
      <c r="C106" s="120">
        <v>43901</v>
      </c>
      <c r="D106" s="117" t="s">
        <v>198</v>
      </c>
      <c r="E106" s="117" t="s">
        <v>199</v>
      </c>
      <c r="F106" s="117" t="s">
        <v>199</v>
      </c>
      <c r="G106" s="119" t="s">
        <v>200</v>
      </c>
      <c r="H106" s="119" t="s">
        <v>201</v>
      </c>
      <c r="I106" s="126" t="s">
        <v>202</v>
      </c>
      <c r="J106" s="126" t="s">
        <v>203</v>
      </c>
      <c r="K106" s="126" t="s">
        <v>204</v>
      </c>
    </row>
    <row r="107" spans="1:11" ht="26.45" hidden="1">
      <c r="A107" s="167" t="s">
        <v>38</v>
      </c>
      <c r="B107" s="117" t="s">
        <v>205</v>
      </c>
      <c r="C107" s="120">
        <v>43937</v>
      </c>
      <c r="D107" s="117" t="s">
        <v>52</v>
      </c>
      <c r="E107" s="117" t="s">
        <v>51</v>
      </c>
      <c r="F107" s="117" t="s">
        <v>51</v>
      </c>
      <c r="G107" s="116" t="s">
        <v>67</v>
      </c>
      <c r="H107" s="116" t="s">
        <v>206</v>
      </c>
      <c r="I107" s="126"/>
      <c r="J107" s="126"/>
      <c r="K107" s="164" t="s">
        <v>207</v>
      </c>
    </row>
    <row r="108" spans="1:11" hidden="1">
      <c r="A108" s="167" t="s">
        <v>38</v>
      </c>
      <c r="B108" s="117" t="s">
        <v>205</v>
      </c>
      <c r="C108" s="120">
        <v>43937</v>
      </c>
      <c r="D108" s="117" t="s">
        <v>52</v>
      </c>
      <c r="E108" s="117" t="s">
        <v>51</v>
      </c>
      <c r="F108" s="117" t="s">
        <v>51</v>
      </c>
      <c r="G108" s="116" t="s">
        <v>67</v>
      </c>
      <c r="H108" s="116" t="s">
        <v>76</v>
      </c>
      <c r="I108" s="126" t="s">
        <v>208</v>
      </c>
      <c r="J108" s="126" t="s">
        <v>73</v>
      </c>
      <c r="K108" s="166"/>
    </row>
    <row r="109" spans="1:11" ht="26.45" hidden="1">
      <c r="A109" s="167" t="s">
        <v>38</v>
      </c>
      <c r="B109" s="117" t="s">
        <v>205</v>
      </c>
      <c r="C109" s="120">
        <v>43937</v>
      </c>
      <c r="D109" s="117" t="s">
        <v>52</v>
      </c>
      <c r="E109" s="117" t="s">
        <v>51</v>
      </c>
      <c r="F109" s="117" t="s">
        <v>51</v>
      </c>
      <c r="G109" s="116" t="s">
        <v>67</v>
      </c>
      <c r="H109" s="116" t="s">
        <v>209</v>
      </c>
      <c r="I109" s="126" t="s">
        <v>210</v>
      </c>
      <c r="J109" s="126" t="s">
        <v>73</v>
      </c>
      <c r="K109" s="164" t="s">
        <v>211</v>
      </c>
    </row>
    <row r="110" spans="1:11" hidden="1">
      <c r="A110" s="167" t="s">
        <v>38</v>
      </c>
      <c r="B110" s="117" t="s">
        <v>205</v>
      </c>
      <c r="C110" s="120">
        <v>43937</v>
      </c>
      <c r="D110" s="117" t="s">
        <v>52</v>
      </c>
      <c r="E110" s="117" t="s">
        <v>51</v>
      </c>
      <c r="F110" s="117" t="s">
        <v>51</v>
      </c>
      <c r="G110" s="116" t="s">
        <v>67</v>
      </c>
      <c r="H110" s="116" t="s">
        <v>212</v>
      </c>
      <c r="I110" s="126" t="s">
        <v>213</v>
      </c>
      <c r="J110" s="126" t="s">
        <v>73</v>
      </c>
      <c r="K110" s="165"/>
    </row>
    <row r="111" spans="1:11" hidden="1">
      <c r="A111" s="167" t="s">
        <v>38</v>
      </c>
      <c r="B111" s="117" t="s">
        <v>205</v>
      </c>
      <c r="C111" s="120">
        <v>43937</v>
      </c>
      <c r="D111" s="117" t="s">
        <v>52</v>
      </c>
      <c r="E111" s="117" t="s">
        <v>51</v>
      </c>
      <c r="F111" s="117" t="s">
        <v>51</v>
      </c>
      <c r="G111" s="116" t="s">
        <v>67</v>
      </c>
      <c r="H111" s="116" t="s">
        <v>214</v>
      </c>
      <c r="I111" s="126" t="s">
        <v>215</v>
      </c>
      <c r="J111" s="126" t="s">
        <v>73</v>
      </c>
      <c r="K111" s="165"/>
    </row>
    <row r="112" spans="1:11" hidden="1">
      <c r="A112" s="167" t="s">
        <v>38</v>
      </c>
      <c r="B112" s="117" t="s">
        <v>205</v>
      </c>
      <c r="C112" s="120">
        <v>43937</v>
      </c>
      <c r="D112" s="117" t="s">
        <v>52</v>
      </c>
      <c r="E112" s="117" t="s">
        <v>51</v>
      </c>
      <c r="F112" s="117" t="s">
        <v>51</v>
      </c>
      <c r="G112" s="116" t="s">
        <v>67</v>
      </c>
      <c r="H112" s="116" t="s">
        <v>216</v>
      </c>
      <c r="I112" s="126" t="s">
        <v>217</v>
      </c>
      <c r="J112" s="126" t="s">
        <v>73</v>
      </c>
      <c r="K112" s="165"/>
    </row>
    <row r="113" spans="1:11" hidden="1">
      <c r="A113" s="167" t="s">
        <v>38</v>
      </c>
      <c r="B113" s="117" t="s">
        <v>205</v>
      </c>
      <c r="C113" s="120">
        <v>43937</v>
      </c>
      <c r="D113" s="117" t="s">
        <v>52</v>
      </c>
      <c r="E113" s="117" t="s">
        <v>51</v>
      </c>
      <c r="F113" s="117" t="s">
        <v>51</v>
      </c>
      <c r="G113" s="116" t="s">
        <v>67</v>
      </c>
      <c r="H113" s="116" t="s">
        <v>218</v>
      </c>
      <c r="I113" s="126" t="s">
        <v>219</v>
      </c>
      <c r="J113" s="126" t="s">
        <v>73</v>
      </c>
      <c r="K113" s="165"/>
    </row>
    <row r="114" spans="1:11" hidden="1">
      <c r="A114" s="167" t="s">
        <v>38</v>
      </c>
      <c r="B114" s="117" t="s">
        <v>205</v>
      </c>
      <c r="C114" s="120">
        <v>43937</v>
      </c>
      <c r="D114" s="117" t="s">
        <v>52</v>
      </c>
      <c r="E114" s="117" t="s">
        <v>51</v>
      </c>
      <c r="F114" s="117" t="s">
        <v>51</v>
      </c>
      <c r="G114" s="116" t="s">
        <v>67</v>
      </c>
      <c r="H114" s="116" t="s">
        <v>220</v>
      </c>
      <c r="I114" s="126" t="s">
        <v>221</v>
      </c>
      <c r="J114" s="126" t="s">
        <v>73</v>
      </c>
      <c r="K114" s="165"/>
    </row>
    <row r="115" spans="1:11" hidden="1">
      <c r="A115" s="167" t="s">
        <v>38</v>
      </c>
      <c r="B115" s="117" t="s">
        <v>205</v>
      </c>
      <c r="C115" s="120">
        <v>43937</v>
      </c>
      <c r="D115" s="117" t="s">
        <v>52</v>
      </c>
      <c r="E115" s="117" t="s">
        <v>51</v>
      </c>
      <c r="F115" s="117" t="s">
        <v>51</v>
      </c>
      <c r="G115" s="116" t="s">
        <v>67</v>
      </c>
      <c r="H115" s="116" t="s">
        <v>222</v>
      </c>
      <c r="I115" s="126" t="s">
        <v>223</v>
      </c>
      <c r="J115" s="126" t="s">
        <v>73</v>
      </c>
      <c r="K115" s="166"/>
    </row>
    <row r="116" spans="1:11" ht="26.45" hidden="1">
      <c r="A116" s="167" t="s">
        <v>38</v>
      </c>
      <c r="B116" s="117" t="s">
        <v>205</v>
      </c>
      <c r="C116" s="120">
        <v>43937</v>
      </c>
      <c r="D116" s="117" t="s">
        <v>52</v>
      </c>
      <c r="E116" s="117" t="s">
        <v>51</v>
      </c>
      <c r="F116" s="117" t="s">
        <v>51</v>
      </c>
      <c r="G116" s="116" t="s">
        <v>67</v>
      </c>
      <c r="H116" s="116" t="s">
        <v>224</v>
      </c>
      <c r="I116" s="126" t="s">
        <v>225</v>
      </c>
      <c r="J116" s="126" t="s">
        <v>73</v>
      </c>
      <c r="K116" s="164" t="s">
        <v>226</v>
      </c>
    </row>
    <row r="117" spans="1:11" hidden="1">
      <c r="A117" s="167" t="s">
        <v>38</v>
      </c>
      <c r="B117" s="117" t="s">
        <v>205</v>
      </c>
      <c r="C117" s="120">
        <v>43937</v>
      </c>
      <c r="D117" s="117" t="s">
        <v>52</v>
      </c>
      <c r="E117" s="117" t="s">
        <v>51</v>
      </c>
      <c r="F117" s="117" t="s">
        <v>51</v>
      </c>
      <c r="G117" s="116" t="s">
        <v>67</v>
      </c>
      <c r="H117" s="116" t="s">
        <v>227</v>
      </c>
      <c r="I117" s="126" t="s">
        <v>228</v>
      </c>
      <c r="J117" s="126" t="s">
        <v>73</v>
      </c>
      <c r="K117" s="165"/>
    </row>
    <row r="118" spans="1:11" hidden="1">
      <c r="A118" s="167" t="s">
        <v>38</v>
      </c>
      <c r="B118" s="117" t="s">
        <v>205</v>
      </c>
      <c r="C118" s="120">
        <v>43937</v>
      </c>
      <c r="D118" s="117" t="s">
        <v>52</v>
      </c>
      <c r="E118" s="117" t="s">
        <v>51</v>
      </c>
      <c r="F118" s="117" t="s">
        <v>51</v>
      </c>
      <c r="G118" s="116" t="s">
        <v>67</v>
      </c>
      <c r="H118" s="116" t="s">
        <v>178</v>
      </c>
      <c r="I118" s="126" t="s">
        <v>229</v>
      </c>
      <c r="J118" s="126" t="s">
        <v>73</v>
      </c>
      <c r="K118" s="165"/>
    </row>
    <row r="119" spans="1:11" hidden="1">
      <c r="A119" s="167" t="s">
        <v>38</v>
      </c>
      <c r="B119" s="117" t="s">
        <v>205</v>
      </c>
      <c r="C119" s="120">
        <v>43937</v>
      </c>
      <c r="D119" s="117" t="s">
        <v>52</v>
      </c>
      <c r="E119" s="117" t="s">
        <v>51</v>
      </c>
      <c r="F119" s="117" t="s">
        <v>51</v>
      </c>
      <c r="G119" s="116" t="s">
        <v>67</v>
      </c>
      <c r="H119" s="116" t="s">
        <v>179</v>
      </c>
      <c r="I119" s="126" t="s">
        <v>180</v>
      </c>
      <c r="J119" s="126" t="s">
        <v>73</v>
      </c>
      <c r="K119" s="165"/>
    </row>
    <row r="120" spans="1:11" hidden="1">
      <c r="A120" s="167" t="s">
        <v>38</v>
      </c>
      <c r="B120" s="117" t="s">
        <v>205</v>
      </c>
      <c r="C120" s="120">
        <v>43937</v>
      </c>
      <c r="D120" s="117" t="s">
        <v>52</v>
      </c>
      <c r="E120" s="117" t="s">
        <v>51</v>
      </c>
      <c r="F120" s="117" t="s">
        <v>51</v>
      </c>
      <c r="G120" s="116" t="s">
        <v>67</v>
      </c>
      <c r="H120" s="116" t="s">
        <v>181</v>
      </c>
      <c r="I120" s="126" t="s">
        <v>230</v>
      </c>
      <c r="J120" s="126" t="s">
        <v>73</v>
      </c>
      <c r="K120" s="165"/>
    </row>
    <row r="121" spans="1:11" hidden="1">
      <c r="A121" s="167" t="s">
        <v>38</v>
      </c>
      <c r="B121" s="117" t="s">
        <v>205</v>
      </c>
      <c r="C121" s="120">
        <v>43937</v>
      </c>
      <c r="D121" s="117" t="s">
        <v>52</v>
      </c>
      <c r="E121" s="117" t="s">
        <v>51</v>
      </c>
      <c r="F121" s="117" t="s">
        <v>51</v>
      </c>
      <c r="G121" s="116" t="s">
        <v>67</v>
      </c>
      <c r="H121" s="116" t="s">
        <v>182</v>
      </c>
      <c r="I121" s="126" t="s">
        <v>231</v>
      </c>
      <c r="J121" s="126" t="s">
        <v>73</v>
      </c>
      <c r="K121" s="165"/>
    </row>
    <row r="122" spans="1:11" hidden="1">
      <c r="A122" s="167" t="s">
        <v>38</v>
      </c>
      <c r="B122" s="117" t="s">
        <v>205</v>
      </c>
      <c r="C122" s="120">
        <v>43937</v>
      </c>
      <c r="D122" s="117" t="s">
        <v>52</v>
      </c>
      <c r="E122" s="117" t="s">
        <v>51</v>
      </c>
      <c r="F122" s="117" t="s">
        <v>51</v>
      </c>
      <c r="G122" s="116" t="s">
        <v>67</v>
      </c>
      <c r="H122" s="116" t="s">
        <v>184</v>
      </c>
      <c r="I122" s="126" t="s">
        <v>232</v>
      </c>
      <c r="J122" s="126" t="s">
        <v>73</v>
      </c>
      <c r="K122" s="166"/>
    </row>
    <row r="123" spans="1:11" ht="26.45" hidden="1">
      <c r="A123" s="167" t="s">
        <v>38</v>
      </c>
      <c r="B123" s="117" t="s">
        <v>205</v>
      </c>
      <c r="C123" s="120">
        <v>43937</v>
      </c>
      <c r="D123" s="117" t="s">
        <v>52</v>
      </c>
      <c r="E123" s="117" t="s">
        <v>51</v>
      </c>
      <c r="F123" s="117" t="s">
        <v>51</v>
      </c>
      <c r="G123" s="116" t="s">
        <v>67</v>
      </c>
      <c r="H123" s="116" t="s">
        <v>185</v>
      </c>
      <c r="I123" s="126" t="s">
        <v>233</v>
      </c>
      <c r="J123" s="126" t="s">
        <v>73</v>
      </c>
      <c r="K123" s="126"/>
    </row>
    <row r="124" spans="1:11" ht="52.9" hidden="1">
      <c r="A124" s="167" t="s">
        <v>38</v>
      </c>
      <c r="B124" s="117" t="s">
        <v>205</v>
      </c>
      <c r="C124" s="120">
        <v>43937</v>
      </c>
      <c r="D124" s="117" t="s">
        <v>52</v>
      </c>
      <c r="E124" s="117" t="s">
        <v>51</v>
      </c>
      <c r="F124" s="117" t="s">
        <v>51</v>
      </c>
      <c r="G124" s="116" t="s">
        <v>67</v>
      </c>
      <c r="H124" s="116" t="s">
        <v>234</v>
      </c>
      <c r="I124" s="126" t="s">
        <v>235</v>
      </c>
      <c r="J124" s="126" t="s">
        <v>236</v>
      </c>
      <c r="K124" s="126" t="s">
        <v>237</v>
      </c>
    </row>
    <row r="125" spans="1:11" ht="26.45" hidden="1">
      <c r="A125" s="167" t="s">
        <v>38</v>
      </c>
      <c r="B125" s="117" t="s">
        <v>205</v>
      </c>
      <c r="C125" s="120">
        <v>43937</v>
      </c>
      <c r="D125" s="117" t="s">
        <v>52</v>
      </c>
      <c r="E125" s="117" t="s">
        <v>51</v>
      </c>
      <c r="F125" s="117" t="s">
        <v>51</v>
      </c>
      <c r="G125" s="116" t="s">
        <v>67</v>
      </c>
      <c r="H125" s="116" t="s">
        <v>238</v>
      </c>
      <c r="I125" s="126" t="s">
        <v>239</v>
      </c>
      <c r="J125" s="126" t="s">
        <v>73</v>
      </c>
      <c r="K125" s="126" t="s">
        <v>240</v>
      </c>
    </row>
    <row r="126" spans="1:11" ht="26.45" hidden="1">
      <c r="A126" s="167" t="s">
        <v>38</v>
      </c>
      <c r="B126" s="117" t="s">
        <v>205</v>
      </c>
      <c r="C126" s="120">
        <v>43937</v>
      </c>
      <c r="D126" s="117" t="s">
        <v>52</v>
      </c>
      <c r="E126" s="117" t="s">
        <v>51</v>
      </c>
      <c r="F126" s="117" t="s">
        <v>51</v>
      </c>
      <c r="G126" s="116" t="s">
        <v>53</v>
      </c>
      <c r="H126" s="116" t="s">
        <v>241</v>
      </c>
      <c r="I126" s="126"/>
      <c r="J126" s="126"/>
      <c r="K126" s="164" t="s">
        <v>207</v>
      </c>
    </row>
    <row r="127" spans="1:11" hidden="1">
      <c r="A127" s="167" t="s">
        <v>38</v>
      </c>
      <c r="B127" s="117" t="s">
        <v>205</v>
      </c>
      <c r="C127" s="120">
        <v>43937</v>
      </c>
      <c r="D127" s="117" t="s">
        <v>52</v>
      </c>
      <c r="E127" s="117" t="s">
        <v>51</v>
      </c>
      <c r="F127" s="117" t="s">
        <v>51</v>
      </c>
      <c r="G127" s="116" t="s">
        <v>53</v>
      </c>
      <c r="H127" s="116" t="s">
        <v>242</v>
      </c>
      <c r="I127" s="126" t="s">
        <v>208</v>
      </c>
      <c r="J127" s="126" t="s">
        <v>73</v>
      </c>
      <c r="K127" s="166"/>
    </row>
    <row r="128" spans="1:11" hidden="1">
      <c r="A128" s="167" t="s">
        <v>38</v>
      </c>
      <c r="B128" s="117" t="s">
        <v>205</v>
      </c>
      <c r="C128" s="120">
        <v>43937</v>
      </c>
      <c r="D128" s="117" t="s">
        <v>52</v>
      </c>
      <c r="E128" s="117" t="s">
        <v>51</v>
      </c>
      <c r="F128" s="117" t="s">
        <v>51</v>
      </c>
      <c r="G128" s="116" t="s">
        <v>53</v>
      </c>
      <c r="H128" s="116" t="s">
        <v>243</v>
      </c>
      <c r="I128" s="126" t="s">
        <v>223</v>
      </c>
      <c r="J128" s="126" t="s">
        <v>73</v>
      </c>
      <c r="K128" s="208" t="s">
        <v>211</v>
      </c>
    </row>
    <row r="129" spans="1:11" hidden="1">
      <c r="A129" s="167" t="s">
        <v>38</v>
      </c>
      <c r="B129" s="117" t="s">
        <v>205</v>
      </c>
      <c r="C129" s="120">
        <v>43937</v>
      </c>
      <c r="D129" s="117" t="s">
        <v>52</v>
      </c>
      <c r="E129" s="117" t="s">
        <v>51</v>
      </c>
      <c r="F129" s="117" t="s">
        <v>51</v>
      </c>
      <c r="G129" s="116" t="s">
        <v>53</v>
      </c>
      <c r="H129" s="116" t="s">
        <v>209</v>
      </c>
      <c r="I129" s="126" t="s">
        <v>210</v>
      </c>
      <c r="J129" s="126" t="s">
        <v>73</v>
      </c>
      <c r="K129" s="209"/>
    </row>
    <row r="130" spans="1:11" hidden="1">
      <c r="A130" s="167" t="s">
        <v>38</v>
      </c>
      <c r="B130" s="117" t="s">
        <v>205</v>
      </c>
      <c r="C130" s="120">
        <v>43937</v>
      </c>
      <c r="D130" s="117" t="s">
        <v>52</v>
      </c>
      <c r="E130" s="117" t="s">
        <v>51</v>
      </c>
      <c r="F130" s="117" t="s">
        <v>51</v>
      </c>
      <c r="G130" s="116" t="s">
        <v>53</v>
      </c>
      <c r="H130" s="116" t="s">
        <v>212</v>
      </c>
      <c r="I130" s="126" t="s">
        <v>213</v>
      </c>
      <c r="J130" s="126" t="s">
        <v>73</v>
      </c>
      <c r="K130" s="209"/>
    </row>
    <row r="131" spans="1:11" hidden="1">
      <c r="A131" s="167" t="s">
        <v>38</v>
      </c>
      <c r="B131" s="117" t="s">
        <v>205</v>
      </c>
      <c r="C131" s="120">
        <v>43937</v>
      </c>
      <c r="D131" s="117" t="s">
        <v>52</v>
      </c>
      <c r="E131" s="117" t="s">
        <v>51</v>
      </c>
      <c r="F131" s="117" t="s">
        <v>51</v>
      </c>
      <c r="G131" s="116" t="s">
        <v>53</v>
      </c>
      <c r="H131" s="116" t="s">
        <v>214</v>
      </c>
      <c r="I131" s="126" t="s">
        <v>215</v>
      </c>
      <c r="J131" s="126" t="s">
        <v>73</v>
      </c>
      <c r="K131" s="209"/>
    </row>
    <row r="132" spans="1:11" hidden="1">
      <c r="A132" s="167" t="s">
        <v>38</v>
      </c>
      <c r="B132" s="117" t="s">
        <v>205</v>
      </c>
      <c r="C132" s="120">
        <v>43937</v>
      </c>
      <c r="D132" s="117" t="s">
        <v>52</v>
      </c>
      <c r="E132" s="117" t="s">
        <v>51</v>
      </c>
      <c r="F132" s="117" t="s">
        <v>51</v>
      </c>
      <c r="G132" s="116" t="s">
        <v>53</v>
      </c>
      <c r="H132" s="116" t="s">
        <v>216</v>
      </c>
      <c r="I132" s="126" t="s">
        <v>217</v>
      </c>
      <c r="J132" s="126" t="s">
        <v>73</v>
      </c>
      <c r="K132" s="209"/>
    </row>
    <row r="133" spans="1:11" hidden="1">
      <c r="A133" s="167" t="s">
        <v>38</v>
      </c>
      <c r="B133" s="117" t="s">
        <v>205</v>
      </c>
      <c r="C133" s="120">
        <v>43937</v>
      </c>
      <c r="D133" s="117" t="s">
        <v>52</v>
      </c>
      <c r="E133" s="117" t="s">
        <v>51</v>
      </c>
      <c r="F133" s="117" t="s">
        <v>51</v>
      </c>
      <c r="G133" s="116" t="s">
        <v>53</v>
      </c>
      <c r="H133" s="116" t="s">
        <v>218</v>
      </c>
      <c r="I133" s="126" t="s">
        <v>219</v>
      </c>
      <c r="J133" s="126" t="s">
        <v>73</v>
      </c>
      <c r="K133" s="209"/>
    </row>
    <row r="134" spans="1:11" hidden="1">
      <c r="A134" s="167" t="s">
        <v>38</v>
      </c>
      <c r="B134" s="117" t="s">
        <v>205</v>
      </c>
      <c r="C134" s="120">
        <v>43937</v>
      </c>
      <c r="D134" s="117" t="s">
        <v>52</v>
      </c>
      <c r="E134" s="117" t="s">
        <v>51</v>
      </c>
      <c r="F134" s="117" t="s">
        <v>51</v>
      </c>
      <c r="G134" s="116" t="s">
        <v>53</v>
      </c>
      <c r="H134" s="116" t="s">
        <v>220</v>
      </c>
      <c r="I134" s="126" t="s">
        <v>221</v>
      </c>
      <c r="J134" s="126" t="s">
        <v>73</v>
      </c>
      <c r="K134" s="209"/>
    </row>
    <row r="135" spans="1:11" hidden="1">
      <c r="A135" s="167" t="s">
        <v>38</v>
      </c>
      <c r="B135" s="117" t="s">
        <v>205</v>
      </c>
      <c r="C135" s="120">
        <v>43937</v>
      </c>
      <c r="D135" s="117" t="s">
        <v>52</v>
      </c>
      <c r="E135" s="117" t="s">
        <v>51</v>
      </c>
      <c r="F135" s="117" t="s">
        <v>51</v>
      </c>
      <c r="G135" s="116" t="s">
        <v>53</v>
      </c>
      <c r="H135" s="116" t="s">
        <v>222</v>
      </c>
      <c r="I135" s="126" t="s">
        <v>223</v>
      </c>
      <c r="J135" s="126" t="s">
        <v>73</v>
      </c>
      <c r="K135" s="209"/>
    </row>
    <row r="136" spans="1:11" hidden="1">
      <c r="A136" s="167" t="s">
        <v>38</v>
      </c>
      <c r="B136" s="117" t="s">
        <v>205</v>
      </c>
      <c r="C136" s="120">
        <v>43937</v>
      </c>
      <c r="D136" s="117" t="s">
        <v>52</v>
      </c>
      <c r="E136" s="117" t="s">
        <v>51</v>
      </c>
      <c r="F136" s="117" t="s">
        <v>51</v>
      </c>
      <c r="G136" s="116" t="s">
        <v>53</v>
      </c>
      <c r="H136" s="116" t="s">
        <v>224</v>
      </c>
      <c r="I136" s="126" t="s">
        <v>225</v>
      </c>
      <c r="J136" s="126" t="s">
        <v>73</v>
      </c>
      <c r="K136" s="210"/>
    </row>
    <row r="137" spans="1:11" hidden="1">
      <c r="A137" s="167" t="s">
        <v>38</v>
      </c>
      <c r="B137" s="117" t="s">
        <v>205</v>
      </c>
      <c r="C137" s="120">
        <v>43937</v>
      </c>
      <c r="D137" s="117" t="s">
        <v>52</v>
      </c>
      <c r="E137" s="117" t="s">
        <v>51</v>
      </c>
      <c r="F137" s="117" t="s">
        <v>51</v>
      </c>
      <c r="G137" s="116" t="s">
        <v>53</v>
      </c>
      <c r="H137" s="116" t="s">
        <v>244</v>
      </c>
      <c r="I137" s="126" t="s">
        <v>228</v>
      </c>
      <c r="J137" s="126" t="s">
        <v>73</v>
      </c>
      <c r="K137" s="208" t="s">
        <v>226</v>
      </c>
    </row>
    <row r="138" spans="1:11" hidden="1">
      <c r="A138" s="167" t="s">
        <v>38</v>
      </c>
      <c r="B138" s="117" t="s">
        <v>205</v>
      </c>
      <c r="C138" s="120">
        <v>43937</v>
      </c>
      <c r="D138" s="117" t="s">
        <v>52</v>
      </c>
      <c r="E138" s="117" t="s">
        <v>51</v>
      </c>
      <c r="F138" s="117" t="s">
        <v>51</v>
      </c>
      <c r="G138" s="116" t="s">
        <v>53</v>
      </c>
      <c r="H138" s="116" t="s">
        <v>245</v>
      </c>
      <c r="I138" s="126" t="s">
        <v>229</v>
      </c>
      <c r="J138" s="126" t="s">
        <v>73</v>
      </c>
      <c r="K138" s="209"/>
    </row>
    <row r="139" spans="1:11" hidden="1">
      <c r="A139" s="167" t="s">
        <v>38</v>
      </c>
      <c r="B139" s="117" t="s">
        <v>205</v>
      </c>
      <c r="C139" s="120">
        <v>43937</v>
      </c>
      <c r="D139" s="117" t="s">
        <v>52</v>
      </c>
      <c r="E139" s="117" t="s">
        <v>51</v>
      </c>
      <c r="F139" s="117" t="s">
        <v>51</v>
      </c>
      <c r="G139" s="116" t="s">
        <v>53</v>
      </c>
      <c r="H139" s="116" t="s">
        <v>246</v>
      </c>
      <c r="I139" s="126" t="s">
        <v>247</v>
      </c>
      <c r="J139" s="126" t="s">
        <v>73</v>
      </c>
      <c r="K139" s="209"/>
    </row>
    <row r="140" spans="1:11" hidden="1">
      <c r="A140" s="167" t="s">
        <v>38</v>
      </c>
      <c r="B140" s="117" t="s">
        <v>205</v>
      </c>
      <c r="C140" s="120">
        <v>43937</v>
      </c>
      <c r="D140" s="117" t="s">
        <v>52</v>
      </c>
      <c r="E140" s="117" t="s">
        <v>51</v>
      </c>
      <c r="F140" s="117" t="s">
        <v>51</v>
      </c>
      <c r="G140" s="116" t="s">
        <v>53</v>
      </c>
      <c r="H140" s="116" t="s">
        <v>248</v>
      </c>
      <c r="I140" s="126" t="s">
        <v>230</v>
      </c>
      <c r="J140" s="126" t="s">
        <v>73</v>
      </c>
      <c r="K140" s="209"/>
    </row>
    <row r="141" spans="1:11" hidden="1">
      <c r="A141" s="167" t="s">
        <v>38</v>
      </c>
      <c r="B141" s="117" t="s">
        <v>205</v>
      </c>
      <c r="C141" s="120">
        <v>43937</v>
      </c>
      <c r="D141" s="117" t="s">
        <v>52</v>
      </c>
      <c r="E141" s="117" t="s">
        <v>51</v>
      </c>
      <c r="F141" s="117" t="s">
        <v>51</v>
      </c>
      <c r="G141" s="116" t="s">
        <v>53</v>
      </c>
      <c r="H141" s="116" t="s">
        <v>249</v>
      </c>
      <c r="I141" s="126" t="s">
        <v>250</v>
      </c>
      <c r="J141" s="126" t="s">
        <v>73</v>
      </c>
      <c r="K141" s="209"/>
    </row>
    <row r="142" spans="1:11" hidden="1">
      <c r="A142" s="167" t="s">
        <v>38</v>
      </c>
      <c r="B142" s="117" t="s">
        <v>205</v>
      </c>
      <c r="C142" s="120">
        <v>43937</v>
      </c>
      <c r="D142" s="117" t="s">
        <v>52</v>
      </c>
      <c r="E142" s="117" t="s">
        <v>51</v>
      </c>
      <c r="F142" s="117" t="s">
        <v>51</v>
      </c>
      <c r="G142" s="116" t="s">
        <v>53</v>
      </c>
      <c r="H142" s="116" t="s">
        <v>251</v>
      </c>
      <c r="I142" s="126" t="s">
        <v>232</v>
      </c>
      <c r="J142" s="126" t="s">
        <v>73</v>
      </c>
      <c r="K142" s="209"/>
    </row>
    <row r="143" spans="1:11" ht="26.45" hidden="1">
      <c r="A143" s="167" t="s">
        <v>38</v>
      </c>
      <c r="B143" s="117" t="s">
        <v>205</v>
      </c>
      <c r="C143" s="120">
        <v>43937</v>
      </c>
      <c r="D143" s="117" t="s">
        <v>52</v>
      </c>
      <c r="E143" s="117" t="s">
        <v>51</v>
      </c>
      <c r="F143" s="117" t="s">
        <v>51</v>
      </c>
      <c r="G143" s="116" t="s">
        <v>53</v>
      </c>
      <c r="H143" s="116" t="s">
        <v>252</v>
      </c>
      <c r="I143" s="126" t="s">
        <v>253</v>
      </c>
      <c r="J143" s="126" t="s">
        <v>73</v>
      </c>
      <c r="K143" s="210"/>
    </row>
    <row r="144" spans="1:11" ht="39.6" hidden="1">
      <c r="A144" s="167" t="s">
        <v>38</v>
      </c>
      <c r="B144" s="117" t="s">
        <v>205</v>
      </c>
      <c r="C144" s="120">
        <v>43937</v>
      </c>
      <c r="D144" s="117" t="s">
        <v>52</v>
      </c>
      <c r="E144" s="117" t="s">
        <v>51</v>
      </c>
      <c r="F144" s="117" t="s">
        <v>51</v>
      </c>
      <c r="G144" s="116" t="s">
        <v>53</v>
      </c>
      <c r="H144" s="116" t="s">
        <v>254</v>
      </c>
      <c r="I144" s="126" t="s">
        <v>255</v>
      </c>
      <c r="J144" s="126" t="s">
        <v>256</v>
      </c>
      <c r="K144" s="126" t="s">
        <v>237</v>
      </c>
    </row>
    <row r="145" spans="1:11" ht="26.45" hidden="1">
      <c r="A145" s="167" t="s">
        <v>38</v>
      </c>
      <c r="B145" s="117" t="s">
        <v>205</v>
      </c>
      <c r="C145" s="120">
        <v>43937</v>
      </c>
      <c r="D145" s="117" t="s">
        <v>52</v>
      </c>
      <c r="E145" s="117" t="s">
        <v>51</v>
      </c>
      <c r="F145" s="117" t="s">
        <v>51</v>
      </c>
      <c r="G145" s="116" t="s">
        <v>53</v>
      </c>
      <c r="H145" s="116" t="s">
        <v>257</v>
      </c>
      <c r="I145" s="126" t="s">
        <v>258</v>
      </c>
      <c r="J145" s="126" t="s">
        <v>73</v>
      </c>
      <c r="K145" s="126" t="s">
        <v>240</v>
      </c>
    </row>
    <row r="146" spans="1:11" hidden="1">
      <c r="A146" s="167" t="s">
        <v>38</v>
      </c>
      <c r="B146" s="117" t="s">
        <v>259</v>
      </c>
      <c r="C146" s="120">
        <v>44126</v>
      </c>
      <c r="D146" s="117" t="s">
        <v>52</v>
      </c>
      <c r="E146" s="117" t="s">
        <v>198</v>
      </c>
      <c r="F146" s="117" t="s">
        <v>51</v>
      </c>
      <c r="G146" s="116" t="s">
        <v>67</v>
      </c>
      <c r="H146" s="116" t="s">
        <v>115</v>
      </c>
      <c r="I146" s="126" t="s">
        <v>260</v>
      </c>
      <c r="J146" s="126" t="s">
        <v>261</v>
      </c>
      <c r="K146" s="126" t="s">
        <v>262</v>
      </c>
    </row>
    <row r="147" spans="1:11" hidden="1">
      <c r="A147" s="167" t="s">
        <v>38</v>
      </c>
      <c r="B147" s="117" t="s">
        <v>259</v>
      </c>
      <c r="C147" s="120">
        <v>44126</v>
      </c>
      <c r="D147" s="117" t="s">
        <v>52</v>
      </c>
      <c r="E147" s="117" t="s">
        <v>198</v>
      </c>
      <c r="F147" s="117" t="s">
        <v>51</v>
      </c>
      <c r="G147" s="116" t="s">
        <v>67</v>
      </c>
      <c r="H147" s="116" t="s">
        <v>263</v>
      </c>
      <c r="I147" s="126"/>
      <c r="J147" s="126"/>
      <c r="K147" s="126" t="s">
        <v>264</v>
      </c>
    </row>
    <row r="148" spans="1:11" ht="51" hidden="1" customHeight="1">
      <c r="A148" s="167" t="s">
        <v>38</v>
      </c>
      <c r="B148" s="117" t="s">
        <v>259</v>
      </c>
      <c r="C148" s="120">
        <v>44126</v>
      </c>
      <c r="D148" s="117" t="s">
        <v>52</v>
      </c>
      <c r="E148" s="117" t="s">
        <v>198</v>
      </c>
      <c r="F148" s="117" t="s">
        <v>51</v>
      </c>
      <c r="G148" s="116" t="s">
        <v>67</v>
      </c>
      <c r="H148" s="116" t="s">
        <v>265</v>
      </c>
      <c r="I148" s="126" t="s">
        <v>266</v>
      </c>
      <c r="J148" s="126" t="s">
        <v>73</v>
      </c>
      <c r="K148" s="208" t="s">
        <v>267</v>
      </c>
    </row>
    <row r="149" spans="1:11" hidden="1">
      <c r="A149" s="167" t="s">
        <v>38</v>
      </c>
      <c r="B149" s="117" t="s">
        <v>259</v>
      </c>
      <c r="C149" s="120">
        <v>44126</v>
      </c>
      <c r="D149" s="117" t="s">
        <v>52</v>
      </c>
      <c r="E149" s="117" t="s">
        <v>198</v>
      </c>
      <c r="F149" s="117" t="s">
        <v>51</v>
      </c>
      <c r="G149" s="116" t="s">
        <v>67</v>
      </c>
      <c r="H149" s="116" t="s">
        <v>268</v>
      </c>
      <c r="I149" s="126" t="s">
        <v>269</v>
      </c>
      <c r="J149" s="126" t="s">
        <v>73</v>
      </c>
      <c r="K149" s="209"/>
    </row>
    <row r="150" spans="1:11" hidden="1">
      <c r="A150" s="167" t="s">
        <v>38</v>
      </c>
      <c r="B150" s="117" t="s">
        <v>259</v>
      </c>
      <c r="C150" s="120">
        <v>44126</v>
      </c>
      <c r="D150" s="117" t="s">
        <v>52</v>
      </c>
      <c r="E150" s="117" t="s">
        <v>198</v>
      </c>
      <c r="F150" s="117" t="s">
        <v>51</v>
      </c>
      <c r="G150" s="116" t="s">
        <v>67</v>
      </c>
      <c r="H150" s="116" t="s">
        <v>270</v>
      </c>
      <c r="I150" s="126" t="s">
        <v>271</v>
      </c>
      <c r="J150" s="126" t="s">
        <v>73</v>
      </c>
      <c r="K150" s="209"/>
    </row>
    <row r="151" spans="1:11" hidden="1">
      <c r="A151" s="167" t="s">
        <v>38</v>
      </c>
      <c r="B151" s="117" t="s">
        <v>259</v>
      </c>
      <c r="C151" s="120">
        <v>44126</v>
      </c>
      <c r="D151" s="117" t="s">
        <v>52</v>
      </c>
      <c r="E151" s="117" t="s">
        <v>198</v>
      </c>
      <c r="F151" s="117" t="s">
        <v>51</v>
      </c>
      <c r="G151" s="116" t="s">
        <v>67</v>
      </c>
      <c r="H151" s="116" t="s">
        <v>272</v>
      </c>
      <c r="I151" s="126" t="s">
        <v>273</v>
      </c>
      <c r="J151" s="126" t="s">
        <v>73</v>
      </c>
      <c r="K151" s="209"/>
    </row>
    <row r="152" spans="1:11" hidden="1">
      <c r="A152" s="167" t="s">
        <v>38</v>
      </c>
      <c r="B152" s="117" t="s">
        <v>259</v>
      </c>
      <c r="C152" s="120">
        <v>44126</v>
      </c>
      <c r="D152" s="117" t="s">
        <v>52</v>
      </c>
      <c r="E152" s="117" t="s">
        <v>198</v>
      </c>
      <c r="F152" s="117" t="s">
        <v>51</v>
      </c>
      <c r="G152" s="116" t="s">
        <v>67</v>
      </c>
      <c r="H152" s="116" t="s">
        <v>274</v>
      </c>
      <c r="I152" s="126" t="s">
        <v>210</v>
      </c>
      <c r="J152" s="126" t="s">
        <v>73</v>
      </c>
      <c r="K152" s="209"/>
    </row>
    <row r="153" spans="1:11" hidden="1">
      <c r="A153" s="167" t="s">
        <v>38</v>
      </c>
      <c r="B153" s="117" t="s">
        <v>259</v>
      </c>
      <c r="C153" s="120">
        <v>44126</v>
      </c>
      <c r="D153" s="117" t="s">
        <v>52</v>
      </c>
      <c r="E153" s="117" t="s">
        <v>198</v>
      </c>
      <c r="F153" s="117" t="s">
        <v>51</v>
      </c>
      <c r="G153" s="116" t="s">
        <v>67</v>
      </c>
      <c r="H153" s="116" t="s">
        <v>275</v>
      </c>
      <c r="I153" s="126" t="s">
        <v>276</v>
      </c>
      <c r="J153" s="126" t="s">
        <v>73</v>
      </c>
      <c r="K153" s="209"/>
    </row>
    <row r="154" spans="1:11" hidden="1">
      <c r="A154" s="167" t="s">
        <v>38</v>
      </c>
      <c r="B154" s="117" t="s">
        <v>259</v>
      </c>
      <c r="C154" s="120">
        <v>44126</v>
      </c>
      <c r="D154" s="117" t="s">
        <v>52</v>
      </c>
      <c r="E154" s="117" t="s">
        <v>198</v>
      </c>
      <c r="F154" s="117" t="s">
        <v>51</v>
      </c>
      <c r="G154" s="116" t="s">
        <v>67</v>
      </c>
      <c r="H154" s="116" t="s">
        <v>277</v>
      </c>
      <c r="I154" s="126" t="s">
        <v>278</v>
      </c>
      <c r="J154" s="126" t="s">
        <v>73</v>
      </c>
      <c r="K154" s="209"/>
    </row>
    <row r="155" spans="1:11" hidden="1">
      <c r="A155" s="167" t="s">
        <v>38</v>
      </c>
      <c r="B155" s="117" t="s">
        <v>259</v>
      </c>
      <c r="C155" s="120">
        <v>44126</v>
      </c>
      <c r="D155" s="117" t="s">
        <v>52</v>
      </c>
      <c r="E155" s="117" t="s">
        <v>198</v>
      </c>
      <c r="F155" s="117" t="s">
        <v>51</v>
      </c>
      <c r="G155" s="116" t="s">
        <v>67</v>
      </c>
      <c r="H155" s="116" t="s">
        <v>279</v>
      </c>
      <c r="I155" s="126" t="s">
        <v>280</v>
      </c>
      <c r="J155" s="126" t="s">
        <v>73</v>
      </c>
      <c r="K155" s="209"/>
    </row>
    <row r="156" spans="1:11" hidden="1">
      <c r="A156" s="167" t="s">
        <v>38</v>
      </c>
      <c r="B156" s="117" t="s">
        <v>259</v>
      </c>
      <c r="C156" s="120">
        <v>44126</v>
      </c>
      <c r="D156" s="117" t="s">
        <v>52</v>
      </c>
      <c r="E156" s="117" t="s">
        <v>198</v>
      </c>
      <c r="F156" s="117" t="s">
        <v>51</v>
      </c>
      <c r="G156" s="116" t="s">
        <v>67</v>
      </c>
      <c r="H156" s="116" t="s">
        <v>281</v>
      </c>
      <c r="I156" s="126" t="s">
        <v>282</v>
      </c>
      <c r="J156" s="126" t="s">
        <v>73</v>
      </c>
      <c r="K156" s="209"/>
    </row>
    <row r="157" spans="1:11" ht="26.45" hidden="1">
      <c r="A157" s="167" t="s">
        <v>38</v>
      </c>
      <c r="B157" s="117" t="s">
        <v>259</v>
      </c>
      <c r="C157" s="120">
        <v>44126</v>
      </c>
      <c r="D157" s="117" t="s">
        <v>52</v>
      </c>
      <c r="E157" s="117" t="s">
        <v>198</v>
      </c>
      <c r="F157" s="117" t="s">
        <v>51</v>
      </c>
      <c r="G157" s="116" t="s">
        <v>67</v>
      </c>
      <c r="H157" s="116" t="s">
        <v>283</v>
      </c>
      <c r="I157" s="126" t="s">
        <v>284</v>
      </c>
      <c r="J157" s="126" t="s">
        <v>73</v>
      </c>
      <c r="K157" s="209"/>
    </row>
    <row r="158" spans="1:11" hidden="1">
      <c r="A158" s="167" t="s">
        <v>38</v>
      </c>
      <c r="B158" s="117" t="s">
        <v>259</v>
      </c>
      <c r="C158" s="120">
        <v>44126</v>
      </c>
      <c r="D158" s="117" t="s">
        <v>52</v>
      </c>
      <c r="E158" s="117" t="s">
        <v>198</v>
      </c>
      <c r="F158" s="117" t="s">
        <v>51</v>
      </c>
      <c r="G158" s="116" t="s">
        <v>67</v>
      </c>
      <c r="H158" s="116" t="s">
        <v>285</v>
      </c>
      <c r="I158" s="126" t="s">
        <v>286</v>
      </c>
      <c r="J158" s="126" t="s">
        <v>73</v>
      </c>
      <c r="K158" s="209"/>
    </row>
    <row r="159" spans="1:11" hidden="1">
      <c r="A159" s="167" t="s">
        <v>38</v>
      </c>
      <c r="B159" s="117" t="s">
        <v>259</v>
      </c>
      <c r="C159" s="120">
        <v>44126</v>
      </c>
      <c r="D159" s="117" t="s">
        <v>52</v>
      </c>
      <c r="E159" s="117" t="s">
        <v>198</v>
      </c>
      <c r="F159" s="117" t="s">
        <v>51</v>
      </c>
      <c r="G159" s="116" t="s">
        <v>67</v>
      </c>
      <c r="H159" s="116" t="s">
        <v>287</v>
      </c>
      <c r="I159" s="126" t="s">
        <v>288</v>
      </c>
      <c r="J159" s="126" t="s">
        <v>73</v>
      </c>
      <c r="K159" s="209"/>
    </row>
    <row r="160" spans="1:11" hidden="1">
      <c r="A160" s="167" t="s">
        <v>38</v>
      </c>
      <c r="B160" s="117" t="s">
        <v>259</v>
      </c>
      <c r="C160" s="120">
        <v>44126</v>
      </c>
      <c r="D160" s="117" t="s">
        <v>52</v>
      </c>
      <c r="E160" s="117" t="s">
        <v>198</v>
      </c>
      <c r="F160" s="117" t="s">
        <v>51</v>
      </c>
      <c r="G160" s="116" t="s">
        <v>67</v>
      </c>
      <c r="H160" s="116" t="s">
        <v>289</v>
      </c>
      <c r="I160" s="126" t="s">
        <v>278</v>
      </c>
      <c r="J160" s="126" t="s">
        <v>73</v>
      </c>
      <c r="K160" s="209"/>
    </row>
    <row r="161" spans="1:11" hidden="1">
      <c r="A161" s="167" t="s">
        <v>38</v>
      </c>
      <c r="B161" s="117" t="s">
        <v>259</v>
      </c>
      <c r="C161" s="120">
        <v>44126</v>
      </c>
      <c r="D161" s="117" t="s">
        <v>52</v>
      </c>
      <c r="E161" s="117" t="s">
        <v>198</v>
      </c>
      <c r="F161" s="117" t="s">
        <v>51</v>
      </c>
      <c r="G161" s="116" t="s">
        <v>67</v>
      </c>
      <c r="H161" s="116" t="s">
        <v>290</v>
      </c>
      <c r="I161" s="126" t="s">
        <v>280</v>
      </c>
      <c r="J161" s="126" t="s">
        <v>73</v>
      </c>
      <c r="K161" s="209"/>
    </row>
    <row r="162" spans="1:11" hidden="1">
      <c r="A162" s="167" t="s">
        <v>38</v>
      </c>
      <c r="B162" s="117" t="s">
        <v>259</v>
      </c>
      <c r="C162" s="120">
        <v>44126</v>
      </c>
      <c r="D162" s="117" t="s">
        <v>52</v>
      </c>
      <c r="E162" s="117" t="s">
        <v>198</v>
      </c>
      <c r="F162" s="117" t="s">
        <v>51</v>
      </c>
      <c r="G162" s="116" t="s">
        <v>67</v>
      </c>
      <c r="H162" s="116" t="s">
        <v>291</v>
      </c>
      <c r="I162" s="126" t="s">
        <v>282</v>
      </c>
      <c r="J162" s="126" t="s">
        <v>73</v>
      </c>
      <c r="K162" s="209"/>
    </row>
    <row r="163" spans="1:11" ht="26.45" hidden="1">
      <c r="A163" s="167" t="s">
        <v>38</v>
      </c>
      <c r="B163" s="117" t="s">
        <v>259</v>
      </c>
      <c r="C163" s="120">
        <v>44126</v>
      </c>
      <c r="D163" s="117" t="s">
        <v>52</v>
      </c>
      <c r="E163" s="117" t="s">
        <v>198</v>
      </c>
      <c r="F163" s="117" t="s">
        <v>51</v>
      </c>
      <c r="G163" s="116" t="s">
        <v>67</v>
      </c>
      <c r="H163" s="116" t="s">
        <v>292</v>
      </c>
      <c r="I163" s="126" t="s">
        <v>284</v>
      </c>
      <c r="J163" s="126" t="s">
        <v>73</v>
      </c>
      <c r="K163" s="209"/>
    </row>
    <row r="164" spans="1:11" hidden="1">
      <c r="A164" s="167" t="s">
        <v>38</v>
      </c>
      <c r="B164" s="117" t="s">
        <v>259</v>
      </c>
      <c r="C164" s="120">
        <v>44126</v>
      </c>
      <c r="D164" s="117" t="s">
        <v>52</v>
      </c>
      <c r="E164" s="117" t="s">
        <v>198</v>
      </c>
      <c r="F164" s="117" t="s">
        <v>51</v>
      </c>
      <c r="G164" s="116" t="s">
        <v>67</v>
      </c>
      <c r="H164" s="116" t="s">
        <v>293</v>
      </c>
      <c r="I164" s="126" t="s">
        <v>286</v>
      </c>
      <c r="J164" s="126" t="s">
        <v>73</v>
      </c>
      <c r="K164" s="209"/>
    </row>
    <row r="165" spans="1:11" hidden="1">
      <c r="A165" s="167" t="s">
        <v>38</v>
      </c>
      <c r="B165" s="117" t="s">
        <v>259</v>
      </c>
      <c r="C165" s="120">
        <v>44126</v>
      </c>
      <c r="D165" s="117" t="s">
        <v>52</v>
      </c>
      <c r="E165" s="117" t="s">
        <v>198</v>
      </c>
      <c r="F165" s="117" t="s">
        <v>51</v>
      </c>
      <c r="G165" s="116" t="s">
        <v>67</v>
      </c>
      <c r="H165" s="116" t="s">
        <v>294</v>
      </c>
      <c r="I165" s="126" t="s">
        <v>295</v>
      </c>
      <c r="J165" s="126" t="s">
        <v>73</v>
      </c>
      <c r="K165" s="209"/>
    </row>
    <row r="166" spans="1:11" hidden="1">
      <c r="A166" s="167" t="s">
        <v>38</v>
      </c>
      <c r="B166" s="117" t="s">
        <v>259</v>
      </c>
      <c r="C166" s="120">
        <v>44126</v>
      </c>
      <c r="D166" s="117" t="s">
        <v>52</v>
      </c>
      <c r="E166" s="117" t="s">
        <v>198</v>
      </c>
      <c r="F166" s="117" t="s">
        <v>51</v>
      </c>
      <c r="G166" s="116" t="s">
        <v>67</v>
      </c>
      <c r="H166" s="116" t="s">
        <v>296</v>
      </c>
      <c r="I166" s="126" t="s">
        <v>278</v>
      </c>
      <c r="J166" s="126" t="s">
        <v>73</v>
      </c>
      <c r="K166" s="209"/>
    </row>
    <row r="167" spans="1:11" hidden="1">
      <c r="A167" s="167" t="s">
        <v>38</v>
      </c>
      <c r="B167" s="117" t="s">
        <v>259</v>
      </c>
      <c r="C167" s="120">
        <v>44126</v>
      </c>
      <c r="D167" s="117" t="s">
        <v>52</v>
      </c>
      <c r="E167" s="117" t="s">
        <v>198</v>
      </c>
      <c r="F167" s="117" t="s">
        <v>51</v>
      </c>
      <c r="G167" s="116" t="s">
        <v>67</v>
      </c>
      <c r="H167" s="116" t="s">
        <v>297</v>
      </c>
      <c r="I167" s="126" t="s">
        <v>280</v>
      </c>
      <c r="J167" s="126" t="s">
        <v>73</v>
      </c>
      <c r="K167" s="209"/>
    </row>
    <row r="168" spans="1:11" hidden="1">
      <c r="A168" s="167" t="s">
        <v>38</v>
      </c>
      <c r="B168" s="117" t="s">
        <v>259</v>
      </c>
      <c r="C168" s="120">
        <v>44126</v>
      </c>
      <c r="D168" s="117" t="s">
        <v>52</v>
      </c>
      <c r="E168" s="117" t="s">
        <v>198</v>
      </c>
      <c r="F168" s="117" t="s">
        <v>51</v>
      </c>
      <c r="G168" s="116" t="s">
        <v>67</v>
      </c>
      <c r="H168" s="116" t="s">
        <v>298</v>
      </c>
      <c r="I168" s="126" t="s">
        <v>282</v>
      </c>
      <c r="J168" s="126" t="s">
        <v>73</v>
      </c>
      <c r="K168" s="209"/>
    </row>
    <row r="169" spans="1:11" ht="26.45" hidden="1">
      <c r="A169" s="167" t="s">
        <v>38</v>
      </c>
      <c r="B169" s="117" t="s">
        <v>259</v>
      </c>
      <c r="C169" s="120">
        <v>44126</v>
      </c>
      <c r="D169" s="117" t="s">
        <v>52</v>
      </c>
      <c r="E169" s="117" t="s">
        <v>198</v>
      </c>
      <c r="F169" s="117" t="s">
        <v>51</v>
      </c>
      <c r="G169" s="116" t="s">
        <v>67</v>
      </c>
      <c r="H169" s="116" t="s">
        <v>299</v>
      </c>
      <c r="I169" s="126" t="s">
        <v>284</v>
      </c>
      <c r="J169" s="126" t="s">
        <v>73</v>
      </c>
      <c r="K169" s="209"/>
    </row>
    <row r="170" spans="1:11" ht="26.45" hidden="1">
      <c r="A170" s="167" t="s">
        <v>38</v>
      </c>
      <c r="B170" s="117" t="s">
        <v>259</v>
      </c>
      <c r="C170" s="120">
        <v>44126</v>
      </c>
      <c r="D170" s="117" t="s">
        <v>52</v>
      </c>
      <c r="E170" s="117" t="s">
        <v>198</v>
      </c>
      <c r="F170" s="117" t="s">
        <v>51</v>
      </c>
      <c r="G170" s="116" t="s">
        <v>67</v>
      </c>
      <c r="H170" s="116" t="s">
        <v>300</v>
      </c>
      <c r="I170" s="126" t="s">
        <v>301</v>
      </c>
      <c r="J170" s="126" t="s">
        <v>73</v>
      </c>
      <c r="K170" s="209"/>
    </row>
    <row r="171" spans="1:11" hidden="1">
      <c r="A171" s="167" t="s">
        <v>38</v>
      </c>
      <c r="B171" s="117" t="s">
        <v>259</v>
      </c>
      <c r="C171" s="120">
        <v>44126</v>
      </c>
      <c r="D171" s="117" t="s">
        <v>52</v>
      </c>
      <c r="E171" s="117" t="s">
        <v>198</v>
      </c>
      <c r="F171" s="117" t="s">
        <v>51</v>
      </c>
      <c r="G171" s="116" t="s">
        <v>67</v>
      </c>
      <c r="H171" s="116" t="s">
        <v>302</v>
      </c>
      <c r="I171" s="126" t="s">
        <v>303</v>
      </c>
      <c r="J171" s="126" t="s">
        <v>73</v>
      </c>
      <c r="K171" s="209"/>
    </row>
    <row r="172" spans="1:11" hidden="1">
      <c r="A172" s="167" t="s">
        <v>38</v>
      </c>
      <c r="B172" s="117" t="s">
        <v>259</v>
      </c>
      <c r="C172" s="120">
        <v>44126</v>
      </c>
      <c r="D172" s="117" t="s">
        <v>52</v>
      </c>
      <c r="E172" s="117" t="s">
        <v>198</v>
      </c>
      <c r="F172" s="117" t="s">
        <v>51</v>
      </c>
      <c r="G172" s="116" t="s">
        <v>67</v>
      </c>
      <c r="H172" s="116" t="s">
        <v>304</v>
      </c>
      <c r="I172" s="126" t="s">
        <v>305</v>
      </c>
      <c r="J172" s="126" t="s">
        <v>73</v>
      </c>
      <c r="K172" s="209"/>
    </row>
    <row r="173" spans="1:11" hidden="1">
      <c r="A173" s="167" t="s">
        <v>38</v>
      </c>
      <c r="B173" s="117" t="s">
        <v>259</v>
      </c>
      <c r="C173" s="120">
        <v>44126</v>
      </c>
      <c r="D173" s="117" t="s">
        <v>52</v>
      </c>
      <c r="E173" s="117" t="s">
        <v>198</v>
      </c>
      <c r="F173" s="117" t="s">
        <v>51</v>
      </c>
      <c r="G173" s="116" t="s">
        <v>67</v>
      </c>
      <c r="H173" s="116" t="s">
        <v>306</v>
      </c>
      <c r="I173" s="126" t="s">
        <v>307</v>
      </c>
      <c r="J173" s="126" t="s">
        <v>73</v>
      </c>
      <c r="K173" s="209"/>
    </row>
    <row r="174" spans="1:11" hidden="1">
      <c r="A174" s="167" t="s">
        <v>38</v>
      </c>
      <c r="B174" s="117" t="s">
        <v>259</v>
      </c>
      <c r="C174" s="120">
        <v>44126</v>
      </c>
      <c r="D174" s="117" t="s">
        <v>52</v>
      </c>
      <c r="E174" s="117" t="s">
        <v>198</v>
      </c>
      <c r="F174" s="117" t="s">
        <v>51</v>
      </c>
      <c r="G174" s="116" t="s">
        <v>67</v>
      </c>
      <c r="H174" s="116" t="s">
        <v>308</v>
      </c>
      <c r="I174" s="126" t="s">
        <v>309</v>
      </c>
      <c r="J174" s="126" t="s">
        <v>73</v>
      </c>
      <c r="K174" s="209"/>
    </row>
    <row r="175" spans="1:11" ht="26.45" hidden="1">
      <c r="A175" s="167" t="s">
        <v>38</v>
      </c>
      <c r="B175" s="117" t="s">
        <v>259</v>
      </c>
      <c r="C175" s="120">
        <v>44126</v>
      </c>
      <c r="D175" s="117" t="s">
        <v>52</v>
      </c>
      <c r="E175" s="117" t="s">
        <v>198</v>
      </c>
      <c r="F175" s="117" t="s">
        <v>51</v>
      </c>
      <c r="G175" s="116" t="s">
        <v>67</v>
      </c>
      <c r="H175" s="116" t="s">
        <v>310</v>
      </c>
      <c r="I175" s="126" t="s">
        <v>311</v>
      </c>
      <c r="J175" s="126" t="s">
        <v>73</v>
      </c>
      <c r="K175" s="209"/>
    </row>
    <row r="176" spans="1:11" ht="26.45" hidden="1">
      <c r="A176" s="167" t="s">
        <v>38</v>
      </c>
      <c r="B176" s="117" t="s">
        <v>259</v>
      </c>
      <c r="C176" s="120">
        <v>44126</v>
      </c>
      <c r="D176" s="117" t="s">
        <v>52</v>
      </c>
      <c r="E176" s="117" t="s">
        <v>198</v>
      </c>
      <c r="F176" s="117" t="s">
        <v>51</v>
      </c>
      <c r="G176" s="116" t="s">
        <v>67</v>
      </c>
      <c r="H176" s="116" t="s">
        <v>312</v>
      </c>
      <c r="I176" s="126" t="s">
        <v>313</v>
      </c>
      <c r="J176" s="126" t="s">
        <v>73</v>
      </c>
      <c r="K176" s="210"/>
    </row>
    <row r="177" spans="1:11" ht="26.45" hidden="1">
      <c r="A177" s="167" t="s">
        <v>38</v>
      </c>
      <c r="B177" s="117" t="s">
        <v>259</v>
      </c>
      <c r="C177" s="120">
        <v>44126</v>
      </c>
      <c r="D177" s="117" t="s">
        <v>52</v>
      </c>
      <c r="E177" s="117" t="s">
        <v>198</v>
      </c>
      <c r="F177" s="117" t="s">
        <v>51</v>
      </c>
      <c r="G177" s="116" t="s">
        <v>67</v>
      </c>
      <c r="H177" s="116" t="s">
        <v>314</v>
      </c>
      <c r="I177" s="128" t="s">
        <v>315</v>
      </c>
      <c r="J177" s="126" t="s">
        <v>316</v>
      </c>
      <c r="K177" s="208" t="s">
        <v>317</v>
      </c>
    </row>
    <row r="178" spans="1:11" ht="26.45" hidden="1">
      <c r="A178" s="167" t="s">
        <v>38</v>
      </c>
      <c r="B178" s="117" t="s">
        <v>259</v>
      </c>
      <c r="C178" s="120">
        <v>44126</v>
      </c>
      <c r="D178" s="117" t="s">
        <v>52</v>
      </c>
      <c r="E178" s="117" t="s">
        <v>198</v>
      </c>
      <c r="F178" s="117" t="s">
        <v>51</v>
      </c>
      <c r="G178" s="116" t="s">
        <v>67</v>
      </c>
      <c r="H178" s="116" t="s">
        <v>318</v>
      </c>
      <c r="I178" s="128" t="s">
        <v>319</v>
      </c>
      <c r="J178" s="126" t="s">
        <v>280</v>
      </c>
      <c r="K178" s="209"/>
    </row>
    <row r="179" spans="1:11" ht="26.45" hidden="1">
      <c r="A179" s="167" t="s">
        <v>38</v>
      </c>
      <c r="B179" s="117" t="s">
        <v>259</v>
      </c>
      <c r="C179" s="120">
        <v>44126</v>
      </c>
      <c r="D179" s="117" t="s">
        <v>52</v>
      </c>
      <c r="E179" s="117" t="s">
        <v>198</v>
      </c>
      <c r="F179" s="117" t="s">
        <v>51</v>
      </c>
      <c r="G179" s="116" t="s">
        <v>67</v>
      </c>
      <c r="H179" s="116" t="s">
        <v>320</v>
      </c>
      <c r="I179" s="128" t="s">
        <v>321</v>
      </c>
      <c r="J179" s="126" t="s">
        <v>284</v>
      </c>
      <c r="K179" s="209"/>
    </row>
    <row r="180" spans="1:11" ht="26.45" hidden="1">
      <c r="A180" s="167" t="s">
        <v>38</v>
      </c>
      <c r="B180" s="117" t="s">
        <v>259</v>
      </c>
      <c r="C180" s="120">
        <v>44126</v>
      </c>
      <c r="D180" s="117" t="s">
        <v>52</v>
      </c>
      <c r="E180" s="117" t="s">
        <v>198</v>
      </c>
      <c r="F180" s="117" t="s">
        <v>51</v>
      </c>
      <c r="G180" s="116" t="s">
        <v>67</v>
      </c>
      <c r="H180" s="116" t="s">
        <v>322</v>
      </c>
      <c r="I180" s="128" t="s">
        <v>323</v>
      </c>
      <c r="J180" s="126" t="s">
        <v>282</v>
      </c>
      <c r="K180" s="209"/>
    </row>
    <row r="181" spans="1:11" ht="26.45" hidden="1">
      <c r="A181" s="167" t="s">
        <v>38</v>
      </c>
      <c r="B181" s="117" t="s">
        <v>259</v>
      </c>
      <c r="C181" s="120">
        <v>44126</v>
      </c>
      <c r="D181" s="117" t="s">
        <v>52</v>
      </c>
      <c r="E181" s="117" t="s">
        <v>198</v>
      </c>
      <c r="F181" s="117" t="s">
        <v>51</v>
      </c>
      <c r="G181" s="116" t="s">
        <v>67</v>
      </c>
      <c r="H181" s="116" t="s">
        <v>324</v>
      </c>
      <c r="I181" s="128" t="s">
        <v>325</v>
      </c>
      <c r="J181" s="126" t="s">
        <v>286</v>
      </c>
      <c r="K181" s="209"/>
    </row>
    <row r="182" spans="1:11" ht="26.45" hidden="1">
      <c r="A182" s="167" t="s">
        <v>38</v>
      </c>
      <c r="B182" s="117" t="s">
        <v>259</v>
      </c>
      <c r="C182" s="120">
        <v>44126</v>
      </c>
      <c r="D182" s="117" t="s">
        <v>52</v>
      </c>
      <c r="E182" s="117" t="s">
        <v>198</v>
      </c>
      <c r="F182" s="117" t="s">
        <v>51</v>
      </c>
      <c r="G182" s="116" t="s">
        <v>67</v>
      </c>
      <c r="H182" s="116" t="s">
        <v>326</v>
      </c>
      <c r="I182" s="128" t="s">
        <v>323</v>
      </c>
      <c r="J182" s="126" t="s">
        <v>307</v>
      </c>
      <c r="K182" s="209"/>
    </row>
    <row r="183" spans="1:11" ht="25.5" hidden="1" customHeight="1">
      <c r="A183" s="167" t="s">
        <v>38</v>
      </c>
      <c r="B183" s="117" t="s">
        <v>259</v>
      </c>
      <c r="C183" s="120">
        <v>44126</v>
      </c>
      <c r="D183" s="117" t="s">
        <v>52</v>
      </c>
      <c r="E183" s="117" t="s">
        <v>198</v>
      </c>
      <c r="F183" s="117" t="s">
        <v>51</v>
      </c>
      <c r="G183" s="116" t="s">
        <v>67</v>
      </c>
      <c r="H183" s="116" t="s">
        <v>327</v>
      </c>
      <c r="I183" s="126" t="s">
        <v>328</v>
      </c>
      <c r="J183" s="126" t="s">
        <v>329</v>
      </c>
      <c r="K183" s="208" t="s">
        <v>330</v>
      </c>
    </row>
    <row r="184" spans="1:11" ht="25.5" hidden="1" customHeight="1">
      <c r="A184" s="167" t="s">
        <v>38</v>
      </c>
      <c r="B184" s="117" t="s">
        <v>259</v>
      </c>
      <c r="C184" s="120">
        <v>44126</v>
      </c>
      <c r="D184" s="117" t="s">
        <v>52</v>
      </c>
      <c r="E184" s="117" t="s">
        <v>198</v>
      </c>
      <c r="F184" s="117" t="s">
        <v>51</v>
      </c>
      <c r="G184" s="116" t="s">
        <v>67</v>
      </c>
      <c r="H184" s="116" t="s">
        <v>331</v>
      </c>
      <c r="I184" s="126" t="s">
        <v>329</v>
      </c>
      <c r="J184" s="126" t="s">
        <v>282</v>
      </c>
      <c r="K184" s="210"/>
    </row>
    <row r="185" spans="1:11" hidden="1">
      <c r="A185" s="167" t="s">
        <v>38</v>
      </c>
      <c r="B185" s="117" t="s">
        <v>259</v>
      </c>
      <c r="C185" s="120">
        <v>44126</v>
      </c>
      <c r="D185" s="117" t="s">
        <v>52</v>
      </c>
      <c r="E185" s="117" t="s">
        <v>198</v>
      </c>
      <c r="F185" s="117" t="s">
        <v>51</v>
      </c>
      <c r="G185" s="116" t="s">
        <v>53</v>
      </c>
      <c r="H185" s="116" t="s">
        <v>263</v>
      </c>
      <c r="I185" s="126"/>
      <c r="J185" s="126"/>
      <c r="K185" s="126" t="s">
        <v>264</v>
      </c>
    </row>
    <row r="186" spans="1:11" hidden="1">
      <c r="A186" s="167" t="s">
        <v>38</v>
      </c>
      <c r="B186" s="117" t="s">
        <v>259</v>
      </c>
      <c r="C186" s="120">
        <v>44126</v>
      </c>
      <c r="D186" s="117" t="s">
        <v>52</v>
      </c>
      <c r="E186" s="117" t="s">
        <v>198</v>
      </c>
      <c r="F186" s="117" t="s">
        <v>51</v>
      </c>
      <c r="G186" s="116" t="s">
        <v>53</v>
      </c>
      <c r="H186" s="116" t="s">
        <v>116</v>
      </c>
      <c r="I186" s="126" t="s">
        <v>332</v>
      </c>
      <c r="J186" s="126" t="s">
        <v>261</v>
      </c>
      <c r="K186" s="126" t="s">
        <v>262</v>
      </c>
    </row>
    <row r="187" spans="1:11" ht="51" hidden="1" customHeight="1">
      <c r="A187" s="167" t="s">
        <v>38</v>
      </c>
      <c r="B187" s="117" t="s">
        <v>259</v>
      </c>
      <c r="C187" s="120">
        <v>44126</v>
      </c>
      <c r="D187" s="117" t="s">
        <v>52</v>
      </c>
      <c r="E187" s="117" t="s">
        <v>198</v>
      </c>
      <c r="F187" s="117" t="s">
        <v>51</v>
      </c>
      <c r="G187" s="116" t="s">
        <v>53</v>
      </c>
      <c r="H187" s="116" t="s">
        <v>265</v>
      </c>
      <c r="I187" s="126" t="s">
        <v>266</v>
      </c>
      <c r="J187" s="126" t="s">
        <v>73</v>
      </c>
      <c r="K187" s="208" t="s">
        <v>267</v>
      </c>
    </row>
    <row r="188" spans="1:11" hidden="1">
      <c r="A188" s="167" t="s">
        <v>38</v>
      </c>
      <c r="B188" s="117" t="s">
        <v>259</v>
      </c>
      <c r="C188" s="120">
        <v>44126</v>
      </c>
      <c r="D188" s="117" t="s">
        <v>52</v>
      </c>
      <c r="E188" s="117" t="s">
        <v>198</v>
      </c>
      <c r="F188" s="117" t="s">
        <v>51</v>
      </c>
      <c r="G188" s="116" t="s">
        <v>53</v>
      </c>
      <c r="H188" s="116" t="s">
        <v>274</v>
      </c>
      <c r="I188" s="126" t="s">
        <v>210</v>
      </c>
      <c r="J188" s="126" t="s">
        <v>73</v>
      </c>
      <c r="K188" s="209"/>
    </row>
    <row r="189" spans="1:11" hidden="1">
      <c r="A189" s="167" t="s">
        <v>38</v>
      </c>
      <c r="B189" s="117" t="s">
        <v>259</v>
      </c>
      <c r="C189" s="120">
        <v>44126</v>
      </c>
      <c r="D189" s="117" t="s">
        <v>52</v>
      </c>
      <c r="E189" s="117" t="s">
        <v>198</v>
      </c>
      <c r="F189" s="117" t="s">
        <v>51</v>
      </c>
      <c r="G189" s="116" t="s">
        <v>53</v>
      </c>
      <c r="H189" s="116" t="s">
        <v>333</v>
      </c>
      <c r="I189" s="126" t="s">
        <v>334</v>
      </c>
      <c r="J189" s="126" t="s">
        <v>73</v>
      </c>
      <c r="K189" s="209"/>
    </row>
    <row r="190" spans="1:11" hidden="1">
      <c r="A190" s="167" t="s">
        <v>38</v>
      </c>
      <c r="B190" s="117" t="s">
        <v>259</v>
      </c>
      <c r="C190" s="120">
        <v>44126</v>
      </c>
      <c r="D190" s="117" t="s">
        <v>52</v>
      </c>
      <c r="E190" s="117" t="s">
        <v>198</v>
      </c>
      <c r="F190" s="117" t="s">
        <v>51</v>
      </c>
      <c r="G190" s="116" t="s">
        <v>53</v>
      </c>
      <c r="H190" s="116" t="s">
        <v>335</v>
      </c>
      <c r="I190" s="126" t="s">
        <v>273</v>
      </c>
      <c r="J190" s="126" t="s">
        <v>73</v>
      </c>
      <c r="K190" s="209"/>
    </row>
    <row r="191" spans="1:11" hidden="1">
      <c r="A191" s="167" t="s">
        <v>38</v>
      </c>
      <c r="B191" s="117" t="s">
        <v>259</v>
      </c>
      <c r="C191" s="120">
        <v>44126</v>
      </c>
      <c r="D191" s="117" t="s">
        <v>52</v>
      </c>
      <c r="E191" s="117" t="s">
        <v>198</v>
      </c>
      <c r="F191" s="117" t="s">
        <v>51</v>
      </c>
      <c r="G191" s="116" t="s">
        <v>53</v>
      </c>
      <c r="H191" s="116" t="s">
        <v>275</v>
      </c>
      <c r="I191" s="126" t="s">
        <v>276</v>
      </c>
      <c r="J191" s="126" t="s">
        <v>73</v>
      </c>
      <c r="K191" s="209"/>
    </row>
    <row r="192" spans="1:11" hidden="1">
      <c r="A192" s="167" t="s">
        <v>38</v>
      </c>
      <c r="B192" s="117" t="s">
        <v>259</v>
      </c>
      <c r="C192" s="120">
        <v>44126</v>
      </c>
      <c r="D192" s="117" t="s">
        <v>52</v>
      </c>
      <c r="E192" s="117" t="s">
        <v>198</v>
      </c>
      <c r="F192" s="117" t="s">
        <v>51</v>
      </c>
      <c r="G192" s="116" t="s">
        <v>53</v>
      </c>
      <c r="H192" s="116" t="s">
        <v>277</v>
      </c>
      <c r="I192" s="126" t="s">
        <v>278</v>
      </c>
      <c r="J192" s="126" t="s">
        <v>73</v>
      </c>
      <c r="K192" s="209"/>
    </row>
    <row r="193" spans="1:11" hidden="1">
      <c r="A193" s="167" t="s">
        <v>38</v>
      </c>
      <c r="B193" s="117" t="s">
        <v>259</v>
      </c>
      <c r="C193" s="120">
        <v>44126</v>
      </c>
      <c r="D193" s="117" t="s">
        <v>52</v>
      </c>
      <c r="E193" s="117" t="s">
        <v>198</v>
      </c>
      <c r="F193" s="117" t="s">
        <v>51</v>
      </c>
      <c r="G193" s="116" t="s">
        <v>53</v>
      </c>
      <c r="H193" s="116" t="s">
        <v>279</v>
      </c>
      <c r="I193" s="126" t="s">
        <v>280</v>
      </c>
      <c r="J193" s="126" t="s">
        <v>73</v>
      </c>
      <c r="K193" s="209"/>
    </row>
    <row r="194" spans="1:11" hidden="1">
      <c r="A194" s="167" t="s">
        <v>38</v>
      </c>
      <c r="B194" s="117" t="s">
        <v>259</v>
      </c>
      <c r="C194" s="120">
        <v>44126</v>
      </c>
      <c r="D194" s="117" t="s">
        <v>52</v>
      </c>
      <c r="E194" s="117" t="s">
        <v>198</v>
      </c>
      <c r="F194" s="117" t="s">
        <v>51</v>
      </c>
      <c r="G194" s="116" t="s">
        <v>53</v>
      </c>
      <c r="H194" s="116" t="s">
        <v>281</v>
      </c>
      <c r="I194" s="126" t="s">
        <v>282</v>
      </c>
      <c r="J194" s="126" t="s">
        <v>73</v>
      </c>
      <c r="K194" s="209"/>
    </row>
    <row r="195" spans="1:11" ht="26.45" hidden="1">
      <c r="A195" s="167" t="s">
        <v>38</v>
      </c>
      <c r="B195" s="117" t="s">
        <v>259</v>
      </c>
      <c r="C195" s="120">
        <v>44126</v>
      </c>
      <c r="D195" s="117" t="s">
        <v>52</v>
      </c>
      <c r="E195" s="117" t="s">
        <v>198</v>
      </c>
      <c r="F195" s="117" t="s">
        <v>51</v>
      </c>
      <c r="G195" s="116" t="s">
        <v>53</v>
      </c>
      <c r="H195" s="116" t="s">
        <v>283</v>
      </c>
      <c r="I195" s="126" t="s">
        <v>284</v>
      </c>
      <c r="J195" s="126" t="s">
        <v>73</v>
      </c>
      <c r="K195" s="209"/>
    </row>
    <row r="196" spans="1:11" hidden="1">
      <c r="A196" s="167" t="s">
        <v>38</v>
      </c>
      <c r="B196" s="117" t="s">
        <v>259</v>
      </c>
      <c r="C196" s="120">
        <v>44126</v>
      </c>
      <c r="D196" s="117" t="s">
        <v>52</v>
      </c>
      <c r="E196" s="117" t="s">
        <v>198</v>
      </c>
      <c r="F196" s="117" t="s">
        <v>51</v>
      </c>
      <c r="G196" s="116" t="s">
        <v>53</v>
      </c>
      <c r="H196" s="116" t="s">
        <v>285</v>
      </c>
      <c r="I196" s="126" t="s">
        <v>286</v>
      </c>
      <c r="J196" s="126" t="s">
        <v>73</v>
      </c>
      <c r="K196" s="209"/>
    </row>
    <row r="197" spans="1:11" ht="26.45" hidden="1">
      <c r="A197" s="167" t="s">
        <v>38</v>
      </c>
      <c r="B197" s="117" t="s">
        <v>259</v>
      </c>
      <c r="C197" s="120">
        <v>44126</v>
      </c>
      <c r="D197" s="117" t="s">
        <v>52</v>
      </c>
      <c r="E197" s="117" t="s">
        <v>198</v>
      </c>
      <c r="F197" s="117" t="s">
        <v>51</v>
      </c>
      <c r="G197" s="116" t="s">
        <v>53</v>
      </c>
      <c r="H197" s="116" t="s">
        <v>336</v>
      </c>
      <c r="I197" s="126" t="s">
        <v>337</v>
      </c>
      <c r="J197" s="126" t="s">
        <v>73</v>
      </c>
      <c r="K197" s="209"/>
    </row>
    <row r="198" spans="1:11" hidden="1">
      <c r="A198" s="167" t="s">
        <v>38</v>
      </c>
      <c r="B198" s="117" t="s">
        <v>259</v>
      </c>
      <c r="C198" s="120">
        <v>44126</v>
      </c>
      <c r="D198" s="117" t="s">
        <v>52</v>
      </c>
      <c r="E198" s="117" t="s">
        <v>198</v>
      </c>
      <c r="F198" s="117" t="s">
        <v>51</v>
      </c>
      <c r="G198" s="116" t="s">
        <v>53</v>
      </c>
      <c r="H198" s="116" t="s">
        <v>338</v>
      </c>
      <c r="I198" s="126" t="s">
        <v>339</v>
      </c>
      <c r="J198" s="126" t="s">
        <v>73</v>
      </c>
      <c r="K198" s="209"/>
    </row>
    <row r="199" spans="1:11" ht="26.45" hidden="1">
      <c r="A199" s="167" t="s">
        <v>38</v>
      </c>
      <c r="B199" s="117" t="s">
        <v>259</v>
      </c>
      <c r="C199" s="120">
        <v>44126</v>
      </c>
      <c r="D199" s="117" t="s">
        <v>52</v>
      </c>
      <c r="E199" s="117" t="s">
        <v>198</v>
      </c>
      <c r="F199" s="117" t="s">
        <v>51</v>
      </c>
      <c r="G199" s="116" t="s">
        <v>53</v>
      </c>
      <c r="H199" s="116" t="s">
        <v>340</v>
      </c>
      <c r="I199" s="128" t="s">
        <v>341</v>
      </c>
      <c r="J199" s="126" t="s">
        <v>73</v>
      </c>
      <c r="K199" s="209"/>
    </row>
    <row r="200" spans="1:11" hidden="1">
      <c r="A200" s="167" t="s">
        <v>38</v>
      </c>
      <c r="B200" s="117" t="s">
        <v>259</v>
      </c>
      <c r="C200" s="120">
        <v>44126</v>
      </c>
      <c r="D200" s="117" t="s">
        <v>52</v>
      </c>
      <c r="E200" s="117" t="s">
        <v>198</v>
      </c>
      <c r="F200" s="117" t="s">
        <v>51</v>
      </c>
      <c r="G200" s="116" t="s">
        <v>53</v>
      </c>
      <c r="H200" s="116" t="s">
        <v>287</v>
      </c>
      <c r="I200" s="126" t="s">
        <v>288</v>
      </c>
      <c r="J200" s="126" t="s">
        <v>73</v>
      </c>
      <c r="K200" s="209"/>
    </row>
    <row r="201" spans="1:11" hidden="1">
      <c r="A201" s="167" t="s">
        <v>38</v>
      </c>
      <c r="B201" s="117" t="s">
        <v>259</v>
      </c>
      <c r="C201" s="120">
        <v>44126</v>
      </c>
      <c r="D201" s="117" t="s">
        <v>52</v>
      </c>
      <c r="E201" s="117" t="s">
        <v>198</v>
      </c>
      <c r="F201" s="117" t="s">
        <v>51</v>
      </c>
      <c r="G201" s="116" t="s">
        <v>53</v>
      </c>
      <c r="H201" s="116" t="s">
        <v>289</v>
      </c>
      <c r="I201" s="126" t="s">
        <v>278</v>
      </c>
      <c r="J201" s="126" t="s">
        <v>73</v>
      </c>
      <c r="K201" s="209"/>
    </row>
    <row r="202" spans="1:11" hidden="1">
      <c r="A202" s="167" t="s">
        <v>38</v>
      </c>
      <c r="B202" s="117" t="s">
        <v>259</v>
      </c>
      <c r="C202" s="120">
        <v>44126</v>
      </c>
      <c r="D202" s="117" t="s">
        <v>52</v>
      </c>
      <c r="E202" s="117" t="s">
        <v>198</v>
      </c>
      <c r="F202" s="117" t="s">
        <v>51</v>
      </c>
      <c r="G202" s="116" t="s">
        <v>53</v>
      </c>
      <c r="H202" s="116" t="s">
        <v>290</v>
      </c>
      <c r="I202" s="126" t="s">
        <v>280</v>
      </c>
      <c r="J202" s="126" t="s">
        <v>73</v>
      </c>
      <c r="K202" s="209"/>
    </row>
    <row r="203" spans="1:11" hidden="1">
      <c r="A203" s="167" t="s">
        <v>38</v>
      </c>
      <c r="B203" s="117" t="s">
        <v>259</v>
      </c>
      <c r="C203" s="120">
        <v>44126</v>
      </c>
      <c r="D203" s="117" t="s">
        <v>52</v>
      </c>
      <c r="E203" s="117" t="s">
        <v>198</v>
      </c>
      <c r="F203" s="117" t="s">
        <v>51</v>
      </c>
      <c r="G203" s="116" t="s">
        <v>53</v>
      </c>
      <c r="H203" s="116" t="s">
        <v>291</v>
      </c>
      <c r="I203" s="126" t="s">
        <v>282</v>
      </c>
      <c r="J203" s="126" t="s">
        <v>73</v>
      </c>
      <c r="K203" s="209"/>
    </row>
    <row r="204" spans="1:11" ht="26.45" hidden="1">
      <c r="A204" s="167" t="s">
        <v>38</v>
      </c>
      <c r="B204" s="117" t="s">
        <v>259</v>
      </c>
      <c r="C204" s="120">
        <v>44126</v>
      </c>
      <c r="D204" s="117" t="s">
        <v>52</v>
      </c>
      <c r="E204" s="117" t="s">
        <v>198</v>
      </c>
      <c r="F204" s="117" t="s">
        <v>51</v>
      </c>
      <c r="G204" s="116" t="s">
        <v>53</v>
      </c>
      <c r="H204" s="116" t="s">
        <v>292</v>
      </c>
      <c r="I204" s="126" t="s">
        <v>284</v>
      </c>
      <c r="J204" s="126" t="s">
        <v>73</v>
      </c>
      <c r="K204" s="209"/>
    </row>
    <row r="205" spans="1:11" hidden="1">
      <c r="A205" s="167" t="s">
        <v>38</v>
      </c>
      <c r="B205" s="117" t="s">
        <v>259</v>
      </c>
      <c r="C205" s="120">
        <v>44126</v>
      </c>
      <c r="D205" s="117" t="s">
        <v>52</v>
      </c>
      <c r="E205" s="117" t="s">
        <v>198</v>
      </c>
      <c r="F205" s="117" t="s">
        <v>51</v>
      </c>
      <c r="G205" s="116" t="s">
        <v>53</v>
      </c>
      <c r="H205" s="116" t="s">
        <v>293</v>
      </c>
      <c r="I205" s="126" t="s">
        <v>286</v>
      </c>
      <c r="J205" s="126" t="s">
        <v>73</v>
      </c>
      <c r="K205" s="209"/>
    </row>
    <row r="206" spans="1:11" ht="26.45" hidden="1">
      <c r="A206" s="167" t="s">
        <v>38</v>
      </c>
      <c r="B206" s="117" t="s">
        <v>259</v>
      </c>
      <c r="C206" s="120">
        <v>44126</v>
      </c>
      <c r="D206" s="117" t="s">
        <v>52</v>
      </c>
      <c r="E206" s="117" t="s">
        <v>198</v>
      </c>
      <c r="F206" s="117" t="s">
        <v>51</v>
      </c>
      <c r="G206" s="116" t="s">
        <v>53</v>
      </c>
      <c r="H206" s="116" t="s">
        <v>342</v>
      </c>
      <c r="I206" s="126" t="s">
        <v>337</v>
      </c>
      <c r="J206" s="126" t="s">
        <v>73</v>
      </c>
      <c r="K206" s="209"/>
    </row>
    <row r="207" spans="1:11" hidden="1">
      <c r="A207" s="167" t="s">
        <v>38</v>
      </c>
      <c r="B207" s="117" t="s">
        <v>259</v>
      </c>
      <c r="C207" s="120">
        <v>44126</v>
      </c>
      <c r="D207" s="117" t="s">
        <v>52</v>
      </c>
      <c r="E207" s="117" t="s">
        <v>198</v>
      </c>
      <c r="F207" s="117" t="s">
        <v>51</v>
      </c>
      <c r="G207" s="116" t="s">
        <v>53</v>
      </c>
      <c r="H207" s="116" t="s">
        <v>343</v>
      </c>
      <c r="I207" s="126" t="s">
        <v>339</v>
      </c>
      <c r="J207" s="126" t="s">
        <v>73</v>
      </c>
      <c r="K207" s="209"/>
    </row>
    <row r="208" spans="1:11" ht="26.45" hidden="1">
      <c r="A208" s="167" t="s">
        <v>38</v>
      </c>
      <c r="B208" s="117" t="s">
        <v>259</v>
      </c>
      <c r="C208" s="120">
        <v>44126</v>
      </c>
      <c r="D208" s="117" t="s">
        <v>52</v>
      </c>
      <c r="E208" s="117" t="s">
        <v>198</v>
      </c>
      <c r="F208" s="117" t="s">
        <v>51</v>
      </c>
      <c r="G208" s="116" t="s">
        <v>53</v>
      </c>
      <c r="H208" s="116" t="s">
        <v>344</v>
      </c>
      <c r="I208" s="128" t="s">
        <v>341</v>
      </c>
      <c r="J208" s="126" t="s">
        <v>73</v>
      </c>
      <c r="K208" s="209"/>
    </row>
    <row r="209" spans="1:11" hidden="1">
      <c r="A209" s="167" t="s">
        <v>38</v>
      </c>
      <c r="B209" s="117" t="s">
        <v>259</v>
      </c>
      <c r="C209" s="120">
        <v>44126</v>
      </c>
      <c r="D209" s="117" t="s">
        <v>52</v>
      </c>
      <c r="E209" s="117" t="s">
        <v>198</v>
      </c>
      <c r="F209" s="117" t="s">
        <v>51</v>
      </c>
      <c r="G209" s="116" t="s">
        <v>53</v>
      </c>
      <c r="H209" s="116" t="s">
        <v>294</v>
      </c>
      <c r="I209" s="126" t="s">
        <v>295</v>
      </c>
      <c r="J209" s="126" t="s">
        <v>73</v>
      </c>
      <c r="K209" s="209"/>
    </row>
    <row r="210" spans="1:11" hidden="1">
      <c r="A210" s="167" t="s">
        <v>38</v>
      </c>
      <c r="B210" s="117" t="s">
        <v>259</v>
      </c>
      <c r="C210" s="120">
        <v>44126</v>
      </c>
      <c r="D210" s="117" t="s">
        <v>52</v>
      </c>
      <c r="E210" s="117" t="s">
        <v>198</v>
      </c>
      <c r="F210" s="117" t="s">
        <v>51</v>
      </c>
      <c r="G210" s="116" t="s">
        <v>53</v>
      </c>
      <c r="H210" s="116" t="s">
        <v>296</v>
      </c>
      <c r="I210" s="126" t="s">
        <v>278</v>
      </c>
      <c r="J210" s="126" t="s">
        <v>73</v>
      </c>
      <c r="K210" s="209"/>
    </row>
    <row r="211" spans="1:11" hidden="1">
      <c r="A211" s="167" t="s">
        <v>38</v>
      </c>
      <c r="B211" s="117" t="s">
        <v>259</v>
      </c>
      <c r="C211" s="120">
        <v>44126</v>
      </c>
      <c r="D211" s="117" t="s">
        <v>52</v>
      </c>
      <c r="E211" s="117" t="s">
        <v>198</v>
      </c>
      <c r="F211" s="117" t="s">
        <v>51</v>
      </c>
      <c r="G211" s="116" t="s">
        <v>53</v>
      </c>
      <c r="H211" s="116" t="s">
        <v>297</v>
      </c>
      <c r="I211" s="126" t="s">
        <v>280</v>
      </c>
      <c r="J211" s="126" t="s">
        <v>73</v>
      </c>
      <c r="K211" s="209"/>
    </row>
    <row r="212" spans="1:11" hidden="1">
      <c r="A212" s="167" t="s">
        <v>38</v>
      </c>
      <c r="B212" s="117" t="s">
        <v>259</v>
      </c>
      <c r="C212" s="120">
        <v>44126</v>
      </c>
      <c r="D212" s="117" t="s">
        <v>52</v>
      </c>
      <c r="E212" s="117" t="s">
        <v>198</v>
      </c>
      <c r="F212" s="117" t="s">
        <v>51</v>
      </c>
      <c r="G212" s="116" t="s">
        <v>53</v>
      </c>
      <c r="H212" s="116" t="s">
        <v>298</v>
      </c>
      <c r="I212" s="126" t="s">
        <v>282</v>
      </c>
      <c r="J212" s="126" t="s">
        <v>73</v>
      </c>
      <c r="K212" s="209"/>
    </row>
    <row r="213" spans="1:11" ht="26.45" hidden="1">
      <c r="A213" s="167" t="s">
        <v>38</v>
      </c>
      <c r="B213" s="117" t="s">
        <v>259</v>
      </c>
      <c r="C213" s="120">
        <v>44126</v>
      </c>
      <c r="D213" s="117" t="s">
        <v>52</v>
      </c>
      <c r="E213" s="117" t="s">
        <v>198</v>
      </c>
      <c r="F213" s="117" t="s">
        <v>51</v>
      </c>
      <c r="G213" s="116" t="s">
        <v>53</v>
      </c>
      <c r="H213" s="116" t="s">
        <v>299</v>
      </c>
      <c r="I213" s="126" t="s">
        <v>284</v>
      </c>
      <c r="J213" s="126" t="s">
        <v>73</v>
      </c>
      <c r="K213" s="209"/>
    </row>
    <row r="214" spans="1:11" ht="26.45" hidden="1">
      <c r="A214" s="167" t="s">
        <v>38</v>
      </c>
      <c r="B214" s="117" t="s">
        <v>259</v>
      </c>
      <c r="C214" s="120">
        <v>44126</v>
      </c>
      <c r="D214" s="117" t="s">
        <v>52</v>
      </c>
      <c r="E214" s="117" t="s">
        <v>198</v>
      </c>
      <c r="F214" s="117" t="s">
        <v>51</v>
      </c>
      <c r="G214" s="116" t="s">
        <v>53</v>
      </c>
      <c r="H214" s="116" t="s">
        <v>300</v>
      </c>
      <c r="I214" s="126" t="s">
        <v>301</v>
      </c>
      <c r="J214" s="126" t="s">
        <v>73</v>
      </c>
      <c r="K214" s="209"/>
    </row>
    <row r="215" spans="1:11" ht="26.45" hidden="1">
      <c r="A215" s="167" t="s">
        <v>38</v>
      </c>
      <c r="B215" s="117" t="s">
        <v>259</v>
      </c>
      <c r="C215" s="120">
        <v>44126</v>
      </c>
      <c r="D215" s="117" t="s">
        <v>52</v>
      </c>
      <c r="E215" s="117" t="s">
        <v>198</v>
      </c>
      <c r="F215" s="117" t="s">
        <v>51</v>
      </c>
      <c r="G215" s="116" t="s">
        <v>53</v>
      </c>
      <c r="H215" s="116" t="s">
        <v>345</v>
      </c>
      <c r="I215" s="126" t="s">
        <v>337</v>
      </c>
      <c r="J215" s="126" t="s">
        <v>73</v>
      </c>
      <c r="K215" s="209"/>
    </row>
    <row r="216" spans="1:11" hidden="1">
      <c r="A216" s="167" t="s">
        <v>38</v>
      </c>
      <c r="B216" s="117" t="s">
        <v>259</v>
      </c>
      <c r="C216" s="120">
        <v>44126</v>
      </c>
      <c r="D216" s="117" t="s">
        <v>52</v>
      </c>
      <c r="E216" s="117" t="s">
        <v>198</v>
      </c>
      <c r="F216" s="117" t="s">
        <v>51</v>
      </c>
      <c r="G216" s="116" t="s">
        <v>53</v>
      </c>
      <c r="H216" s="116" t="s">
        <v>346</v>
      </c>
      <c r="I216" s="126" t="s">
        <v>339</v>
      </c>
      <c r="J216" s="126" t="s">
        <v>73</v>
      </c>
      <c r="K216" s="209"/>
    </row>
    <row r="217" spans="1:11" ht="26.45" hidden="1">
      <c r="A217" s="167" t="s">
        <v>38</v>
      </c>
      <c r="B217" s="117" t="s">
        <v>259</v>
      </c>
      <c r="C217" s="120">
        <v>44126</v>
      </c>
      <c r="D217" s="117" t="s">
        <v>52</v>
      </c>
      <c r="E217" s="117" t="s">
        <v>198</v>
      </c>
      <c r="F217" s="117" t="s">
        <v>51</v>
      </c>
      <c r="G217" s="116" t="s">
        <v>53</v>
      </c>
      <c r="H217" s="116" t="s">
        <v>347</v>
      </c>
      <c r="I217" s="128" t="s">
        <v>341</v>
      </c>
      <c r="J217" s="126" t="s">
        <v>73</v>
      </c>
      <c r="K217" s="209"/>
    </row>
    <row r="218" spans="1:11" hidden="1">
      <c r="A218" s="167" t="s">
        <v>38</v>
      </c>
      <c r="B218" s="117" t="s">
        <v>259</v>
      </c>
      <c r="C218" s="120">
        <v>44126</v>
      </c>
      <c r="D218" s="117" t="s">
        <v>52</v>
      </c>
      <c r="E218" s="117" t="s">
        <v>198</v>
      </c>
      <c r="F218" s="117" t="s">
        <v>51</v>
      </c>
      <c r="G218" s="116" t="s">
        <v>53</v>
      </c>
      <c r="H218" s="116" t="s">
        <v>302</v>
      </c>
      <c r="I218" s="126" t="s">
        <v>303</v>
      </c>
      <c r="J218" s="126" t="s">
        <v>73</v>
      </c>
      <c r="K218" s="209"/>
    </row>
    <row r="219" spans="1:11" hidden="1">
      <c r="A219" s="167" t="s">
        <v>38</v>
      </c>
      <c r="B219" s="117" t="s">
        <v>259</v>
      </c>
      <c r="C219" s="120">
        <v>44126</v>
      </c>
      <c r="D219" s="117" t="s">
        <v>52</v>
      </c>
      <c r="E219" s="117" t="s">
        <v>198</v>
      </c>
      <c r="F219" s="117" t="s">
        <v>51</v>
      </c>
      <c r="G219" s="116" t="s">
        <v>53</v>
      </c>
      <c r="H219" s="116" t="s">
        <v>304</v>
      </c>
      <c r="I219" s="126" t="s">
        <v>305</v>
      </c>
      <c r="J219" s="126" t="s">
        <v>73</v>
      </c>
      <c r="K219" s="209"/>
    </row>
    <row r="220" spans="1:11" hidden="1">
      <c r="A220" s="167" t="s">
        <v>38</v>
      </c>
      <c r="B220" s="117" t="s">
        <v>259</v>
      </c>
      <c r="C220" s="120">
        <v>44126</v>
      </c>
      <c r="D220" s="117" t="s">
        <v>52</v>
      </c>
      <c r="E220" s="117" t="s">
        <v>198</v>
      </c>
      <c r="F220" s="117" t="s">
        <v>51</v>
      </c>
      <c r="G220" s="116" t="s">
        <v>53</v>
      </c>
      <c r="H220" s="116" t="s">
        <v>306</v>
      </c>
      <c r="I220" s="126" t="s">
        <v>307</v>
      </c>
      <c r="J220" s="126" t="s">
        <v>73</v>
      </c>
      <c r="K220" s="209"/>
    </row>
    <row r="221" spans="1:11" hidden="1">
      <c r="A221" s="167" t="s">
        <v>38</v>
      </c>
      <c r="B221" s="117" t="s">
        <v>259</v>
      </c>
      <c r="C221" s="120">
        <v>44126</v>
      </c>
      <c r="D221" s="117" t="s">
        <v>52</v>
      </c>
      <c r="E221" s="117" t="s">
        <v>198</v>
      </c>
      <c r="F221" s="117" t="s">
        <v>51</v>
      </c>
      <c r="G221" s="116" t="s">
        <v>53</v>
      </c>
      <c r="H221" s="116" t="s">
        <v>308</v>
      </c>
      <c r="I221" s="126" t="s">
        <v>309</v>
      </c>
      <c r="J221" s="126" t="s">
        <v>73</v>
      </c>
      <c r="K221" s="209"/>
    </row>
    <row r="222" spans="1:11" ht="26.45" hidden="1">
      <c r="A222" s="167" t="s">
        <v>38</v>
      </c>
      <c r="B222" s="117" t="s">
        <v>259</v>
      </c>
      <c r="C222" s="120">
        <v>44126</v>
      </c>
      <c r="D222" s="117" t="s">
        <v>52</v>
      </c>
      <c r="E222" s="117" t="s">
        <v>198</v>
      </c>
      <c r="F222" s="117" t="s">
        <v>51</v>
      </c>
      <c r="G222" s="116" t="s">
        <v>53</v>
      </c>
      <c r="H222" s="116" t="s">
        <v>310</v>
      </c>
      <c r="I222" s="126" t="s">
        <v>311</v>
      </c>
      <c r="J222" s="126" t="s">
        <v>73</v>
      </c>
      <c r="K222" s="209"/>
    </row>
    <row r="223" spans="1:11" ht="26.45" hidden="1">
      <c r="A223" s="167" t="s">
        <v>38</v>
      </c>
      <c r="B223" s="117" t="s">
        <v>259</v>
      </c>
      <c r="C223" s="120">
        <v>44126</v>
      </c>
      <c r="D223" s="117" t="s">
        <v>52</v>
      </c>
      <c r="E223" s="117" t="s">
        <v>198</v>
      </c>
      <c r="F223" s="117" t="s">
        <v>51</v>
      </c>
      <c r="G223" s="116" t="s">
        <v>53</v>
      </c>
      <c r="H223" s="116" t="s">
        <v>312</v>
      </c>
      <c r="I223" s="126" t="s">
        <v>348</v>
      </c>
      <c r="J223" s="126" t="s">
        <v>73</v>
      </c>
      <c r="K223" s="209"/>
    </row>
    <row r="224" spans="1:11" ht="26.45" hidden="1">
      <c r="A224" s="167" t="s">
        <v>38</v>
      </c>
      <c r="B224" s="117" t="s">
        <v>259</v>
      </c>
      <c r="C224" s="120">
        <v>44126</v>
      </c>
      <c r="D224" s="117" t="s">
        <v>52</v>
      </c>
      <c r="E224" s="117" t="s">
        <v>198</v>
      </c>
      <c r="F224" s="117" t="s">
        <v>51</v>
      </c>
      <c r="G224" s="116" t="s">
        <v>53</v>
      </c>
      <c r="H224" s="116" t="s">
        <v>349</v>
      </c>
      <c r="I224" s="126" t="s">
        <v>350</v>
      </c>
      <c r="J224" s="126" t="s">
        <v>73</v>
      </c>
      <c r="K224" s="209"/>
    </row>
    <row r="225" spans="1:11" hidden="1">
      <c r="A225" s="167" t="s">
        <v>38</v>
      </c>
      <c r="B225" s="117" t="s">
        <v>259</v>
      </c>
      <c r="C225" s="120">
        <v>44126</v>
      </c>
      <c r="D225" s="117" t="s">
        <v>52</v>
      </c>
      <c r="E225" s="117" t="s">
        <v>198</v>
      </c>
      <c r="F225" s="117" t="s">
        <v>51</v>
      </c>
      <c r="G225" s="116" t="s">
        <v>53</v>
      </c>
      <c r="H225" s="116" t="s">
        <v>351</v>
      </c>
      <c r="I225" s="126" t="s">
        <v>307</v>
      </c>
      <c r="J225" s="126" t="s">
        <v>73</v>
      </c>
      <c r="K225" s="209"/>
    </row>
    <row r="226" spans="1:11" ht="26.45" hidden="1">
      <c r="A226" s="167" t="s">
        <v>38</v>
      </c>
      <c r="B226" s="117" t="s">
        <v>259</v>
      </c>
      <c r="C226" s="120">
        <v>44126</v>
      </c>
      <c r="D226" s="117" t="s">
        <v>52</v>
      </c>
      <c r="E226" s="117" t="s">
        <v>198</v>
      </c>
      <c r="F226" s="117" t="s">
        <v>51</v>
      </c>
      <c r="G226" s="116" t="s">
        <v>53</v>
      </c>
      <c r="H226" s="116" t="s">
        <v>352</v>
      </c>
      <c r="I226" s="128" t="s">
        <v>353</v>
      </c>
      <c r="J226" s="126" t="s">
        <v>73</v>
      </c>
      <c r="K226" s="210"/>
    </row>
    <row r="227" spans="1:11" ht="26.45" hidden="1">
      <c r="A227" s="167" t="s">
        <v>38</v>
      </c>
      <c r="B227" s="117" t="s">
        <v>259</v>
      </c>
      <c r="C227" s="120">
        <v>44126</v>
      </c>
      <c r="D227" s="117" t="s">
        <v>52</v>
      </c>
      <c r="E227" s="117" t="s">
        <v>198</v>
      </c>
      <c r="F227" s="117" t="s">
        <v>51</v>
      </c>
      <c r="G227" s="116" t="s">
        <v>53</v>
      </c>
      <c r="H227" s="116" t="s">
        <v>354</v>
      </c>
      <c r="I227" s="128" t="s">
        <v>355</v>
      </c>
      <c r="J227" s="126" t="s">
        <v>337</v>
      </c>
      <c r="K227" s="208" t="s">
        <v>317</v>
      </c>
    </row>
    <row r="228" spans="1:11" ht="26.45" hidden="1">
      <c r="A228" s="167" t="s">
        <v>38</v>
      </c>
      <c r="B228" s="117" t="s">
        <v>259</v>
      </c>
      <c r="C228" s="120">
        <v>44126</v>
      </c>
      <c r="D228" s="117" t="s">
        <v>52</v>
      </c>
      <c r="E228" s="117" t="s">
        <v>198</v>
      </c>
      <c r="F228" s="117" t="s">
        <v>51</v>
      </c>
      <c r="G228" s="116" t="s">
        <v>53</v>
      </c>
      <c r="H228" s="116" t="s">
        <v>356</v>
      </c>
      <c r="I228" s="128" t="s">
        <v>357</v>
      </c>
      <c r="J228" s="126" t="s">
        <v>339</v>
      </c>
      <c r="K228" s="209"/>
    </row>
    <row r="229" spans="1:11" ht="39.6" hidden="1">
      <c r="A229" s="167" t="s">
        <v>38</v>
      </c>
      <c r="B229" s="117" t="s">
        <v>259</v>
      </c>
      <c r="C229" s="120">
        <v>44126</v>
      </c>
      <c r="D229" s="117" t="s">
        <v>52</v>
      </c>
      <c r="E229" s="117" t="s">
        <v>198</v>
      </c>
      <c r="F229" s="117" t="s">
        <v>51</v>
      </c>
      <c r="G229" s="116" t="s">
        <v>53</v>
      </c>
      <c r="H229" s="116" t="s">
        <v>314</v>
      </c>
      <c r="I229" s="128" t="s">
        <v>358</v>
      </c>
      <c r="J229" s="126" t="s">
        <v>359</v>
      </c>
      <c r="K229" s="209"/>
    </row>
    <row r="230" spans="1:11" ht="26.45" hidden="1">
      <c r="A230" s="167" t="s">
        <v>38</v>
      </c>
      <c r="B230" s="117" t="s">
        <v>259</v>
      </c>
      <c r="C230" s="120">
        <v>44126</v>
      </c>
      <c r="D230" s="117" t="s">
        <v>52</v>
      </c>
      <c r="E230" s="117" t="s">
        <v>198</v>
      </c>
      <c r="F230" s="117" t="s">
        <v>51</v>
      </c>
      <c r="G230" s="116" t="s">
        <v>53</v>
      </c>
      <c r="H230" s="116" t="s">
        <v>318</v>
      </c>
      <c r="I230" s="128" t="s">
        <v>360</v>
      </c>
      <c r="J230" s="126" t="s">
        <v>361</v>
      </c>
      <c r="K230" s="209"/>
    </row>
    <row r="231" spans="1:11" ht="26.45" hidden="1">
      <c r="A231" s="167" t="s">
        <v>38</v>
      </c>
      <c r="B231" s="117" t="s">
        <v>259</v>
      </c>
      <c r="C231" s="120">
        <v>44126</v>
      </c>
      <c r="D231" s="117" t="s">
        <v>52</v>
      </c>
      <c r="E231" s="117" t="s">
        <v>198</v>
      </c>
      <c r="F231" s="117" t="s">
        <v>51</v>
      </c>
      <c r="G231" s="116" t="s">
        <v>53</v>
      </c>
      <c r="H231" s="116" t="s">
        <v>362</v>
      </c>
      <c r="I231" s="126" t="s">
        <v>363</v>
      </c>
      <c r="J231" s="126" t="s">
        <v>73</v>
      </c>
      <c r="K231" s="209"/>
    </row>
    <row r="232" spans="1:11" ht="26.45" hidden="1">
      <c r="A232" s="167" t="s">
        <v>38</v>
      </c>
      <c r="B232" s="117" t="s">
        <v>259</v>
      </c>
      <c r="C232" s="120">
        <v>44126</v>
      </c>
      <c r="D232" s="117" t="s">
        <v>52</v>
      </c>
      <c r="E232" s="117" t="s">
        <v>198</v>
      </c>
      <c r="F232" s="117" t="s">
        <v>51</v>
      </c>
      <c r="G232" s="116" t="s">
        <v>53</v>
      </c>
      <c r="H232" s="116" t="s">
        <v>364</v>
      </c>
      <c r="I232" s="128" t="s">
        <v>365</v>
      </c>
      <c r="J232" s="126" t="s">
        <v>316</v>
      </c>
      <c r="K232" s="209"/>
    </row>
    <row r="233" spans="1:11" ht="26.45" hidden="1">
      <c r="A233" s="167" t="s">
        <v>38</v>
      </c>
      <c r="B233" s="117" t="s">
        <v>259</v>
      </c>
      <c r="C233" s="120">
        <v>44126</v>
      </c>
      <c r="D233" s="117" t="s">
        <v>52</v>
      </c>
      <c r="E233" s="117" t="s">
        <v>198</v>
      </c>
      <c r="F233" s="117" t="s">
        <v>51</v>
      </c>
      <c r="G233" s="116" t="s">
        <v>53</v>
      </c>
      <c r="H233" s="116" t="s">
        <v>331</v>
      </c>
      <c r="I233" s="129" t="s">
        <v>366</v>
      </c>
      <c r="J233" s="126" t="s">
        <v>280</v>
      </c>
      <c r="K233" s="209"/>
    </row>
    <row r="234" spans="1:11" ht="26.45" hidden="1">
      <c r="A234" s="167" t="s">
        <v>38</v>
      </c>
      <c r="B234" s="117" t="s">
        <v>259</v>
      </c>
      <c r="C234" s="120">
        <v>44126</v>
      </c>
      <c r="D234" s="117" t="s">
        <v>52</v>
      </c>
      <c r="E234" s="117" t="s">
        <v>198</v>
      </c>
      <c r="F234" s="117" t="s">
        <v>51</v>
      </c>
      <c r="G234" s="116" t="s">
        <v>53</v>
      </c>
      <c r="H234" s="116" t="s">
        <v>367</v>
      </c>
      <c r="I234" s="128" t="s">
        <v>368</v>
      </c>
      <c r="J234" s="126" t="s">
        <v>284</v>
      </c>
      <c r="K234" s="209"/>
    </row>
    <row r="235" spans="1:11" ht="26.45" hidden="1">
      <c r="A235" s="167" t="s">
        <v>38</v>
      </c>
      <c r="B235" s="117" t="s">
        <v>259</v>
      </c>
      <c r="C235" s="120">
        <v>44126</v>
      </c>
      <c r="D235" s="117" t="s">
        <v>52</v>
      </c>
      <c r="E235" s="117" t="s">
        <v>198</v>
      </c>
      <c r="F235" s="117" t="s">
        <v>51</v>
      </c>
      <c r="G235" s="116" t="s">
        <v>53</v>
      </c>
      <c r="H235" s="116" t="s">
        <v>369</v>
      </c>
      <c r="I235" s="128" t="s">
        <v>360</v>
      </c>
      <c r="J235" s="126" t="s">
        <v>282</v>
      </c>
      <c r="K235" s="209"/>
    </row>
    <row r="236" spans="1:11" ht="26.45" hidden="1">
      <c r="A236" s="167" t="s">
        <v>38</v>
      </c>
      <c r="B236" s="117" t="s">
        <v>259</v>
      </c>
      <c r="C236" s="120">
        <v>44126</v>
      </c>
      <c r="D236" s="117" t="s">
        <v>52</v>
      </c>
      <c r="E236" s="117" t="s">
        <v>198</v>
      </c>
      <c r="F236" s="117" t="s">
        <v>51</v>
      </c>
      <c r="G236" s="116" t="s">
        <v>53</v>
      </c>
      <c r="H236" s="116" t="s">
        <v>370</v>
      </c>
      <c r="I236" s="128" t="s">
        <v>371</v>
      </c>
      <c r="J236" s="126" t="s">
        <v>286</v>
      </c>
      <c r="K236" s="209"/>
    </row>
    <row r="237" spans="1:11" ht="26.45" hidden="1">
      <c r="A237" s="167" t="s">
        <v>38</v>
      </c>
      <c r="B237" s="117" t="s">
        <v>259</v>
      </c>
      <c r="C237" s="120">
        <v>44126</v>
      </c>
      <c r="D237" s="117" t="s">
        <v>52</v>
      </c>
      <c r="E237" s="117" t="s">
        <v>198</v>
      </c>
      <c r="F237" s="117" t="s">
        <v>51</v>
      </c>
      <c r="G237" s="116" t="s">
        <v>53</v>
      </c>
      <c r="H237" s="116" t="s">
        <v>372</v>
      </c>
      <c r="I237" s="128" t="s">
        <v>360</v>
      </c>
      <c r="J237" s="126" t="s">
        <v>307</v>
      </c>
      <c r="K237" s="209"/>
    </row>
    <row r="238" spans="1:11" ht="26.45" hidden="1">
      <c r="A238" s="167" t="s">
        <v>38</v>
      </c>
      <c r="B238" s="117" t="s">
        <v>259</v>
      </c>
      <c r="C238" s="120">
        <v>44126</v>
      </c>
      <c r="D238" s="117" t="s">
        <v>52</v>
      </c>
      <c r="E238" s="117" t="s">
        <v>198</v>
      </c>
      <c r="F238" s="117" t="s">
        <v>51</v>
      </c>
      <c r="G238" s="116" t="s">
        <v>53</v>
      </c>
      <c r="H238" s="116" t="s">
        <v>373</v>
      </c>
      <c r="I238" s="128" t="s">
        <v>360</v>
      </c>
      <c r="J238" s="126" t="s">
        <v>55</v>
      </c>
      <c r="K238" s="209"/>
    </row>
    <row r="239" spans="1:11" ht="26.45" hidden="1">
      <c r="A239" s="167" t="s">
        <v>38</v>
      </c>
      <c r="B239" s="117" t="s">
        <v>259</v>
      </c>
      <c r="C239" s="120">
        <v>44126</v>
      </c>
      <c r="D239" s="117" t="s">
        <v>52</v>
      </c>
      <c r="E239" s="117" t="s">
        <v>198</v>
      </c>
      <c r="F239" s="117" t="s">
        <v>51</v>
      </c>
      <c r="G239" s="116" t="s">
        <v>53</v>
      </c>
      <c r="H239" s="116" t="s">
        <v>374</v>
      </c>
      <c r="I239" s="128" t="s">
        <v>360</v>
      </c>
      <c r="J239" s="126" t="s">
        <v>55</v>
      </c>
      <c r="K239" s="210"/>
    </row>
    <row r="240" spans="1:11" hidden="1">
      <c r="A240" s="167" t="s">
        <v>38</v>
      </c>
      <c r="B240" s="117" t="s">
        <v>259</v>
      </c>
      <c r="C240" s="120">
        <v>44126</v>
      </c>
      <c r="D240" s="117" t="s">
        <v>52</v>
      </c>
      <c r="E240" s="117" t="s">
        <v>198</v>
      </c>
      <c r="F240" s="117" t="s">
        <v>51</v>
      </c>
      <c r="G240" s="116" t="s">
        <v>53</v>
      </c>
      <c r="H240" s="116" t="s">
        <v>58</v>
      </c>
      <c r="I240" s="126" t="s">
        <v>328</v>
      </c>
      <c r="J240" s="126" t="s">
        <v>329</v>
      </c>
      <c r="K240" s="208" t="s">
        <v>330</v>
      </c>
    </row>
    <row r="241" spans="1:11" hidden="1">
      <c r="A241" s="167" t="s">
        <v>38</v>
      </c>
      <c r="B241" s="117" t="s">
        <v>259</v>
      </c>
      <c r="C241" s="120">
        <v>44126</v>
      </c>
      <c r="D241" s="117" t="s">
        <v>52</v>
      </c>
      <c r="E241" s="117" t="s">
        <v>198</v>
      </c>
      <c r="F241" s="117" t="s">
        <v>51</v>
      </c>
      <c r="G241" s="116" t="s">
        <v>53</v>
      </c>
      <c r="H241" s="116" t="s">
        <v>54</v>
      </c>
      <c r="I241" s="126" t="s">
        <v>329</v>
      </c>
      <c r="J241" s="126" t="s">
        <v>282</v>
      </c>
      <c r="K241" s="210"/>
    </row>
    <row r="242" spans="1:11" ht="26.45" hidden="1">
      <c r="A242" s="167" t="s">
        <v>38</v>
      </c>
      <c r="B242" s="117" t="s">
        <v>259</v>
      </c>
      <c r="C242" s="120">
        <v>44126</v>
      </c>
      <c r="D242" s="117" t="s">
        <v>52</v>
      </c>
      <c r="E242" s="117" t="s">
        <v>198</v>
      </c>
      <c r="F242" s="117" t="s">
        <v>51</v>
      </c>
      <c r="G242" s="116" t="s">
        <v>53</v>
      </c>
      <c r="H242" s="116" t="s">
        <v>375</v>
      </c>
      <c r="I242" s="128" t="s">
        <v>376</v>
      </c>
      <c r="J242" s="128" t="s">
        <v>377</v>
      </c>
      <c r="K242" s="127" t="s">
        <v>378</v>
      </c>
    </row>
    <row r="243" spans="1:11" ht="14.25" hidden="1" customHeight="1">
      <c r="A243" s="167" t="s">
        <v>38</v>
      </c>
      <c r="B243" s="117" t="s">
        <v>259</v>
      </c>
      <c r="C243" s="120">
        <v>44126</v>
      </c>
      <c r="D243" s="117" t="s">
        <v>52</v>
      </c>
      <c r="E243" s="117" t="s">
        <v>198</v>
      </c>
      <c r="F243" s="117" t="s">
        <v>51</v>
      </c>
      <c r="G243" s="116" t="s">
        <v>101</v>
      </c>
      <c r="H243" s="116" t="s">
        <v>116</v>
      </c>
      <c r="I243" s="126">
        <v>180</v>
      </c>
      <c r="J243" s="126">
        <v>173</v>
      </c>
      <c r="K243" s="211" t="s">
        <v>379</v>
      </c>
    </row>
    <row r="244" spans="1:11" hidden="1">
      <c r="A244" s="167" t="s">
        <v>38</v>
      </c>
      <c r="B244" s="117" t="s">
        <v>259</v>
      </c>
      <c r="C244" s="120">
        <v>44126</v>
      </c>
      <c r="D244" s="117" t="s">
        <v>52</v>
      </c>
      <c r="E244" s="117" t="s">
        <v>198</v>
      </c>
      <c r="F244" s="117" t="s">
        <v>51</v>
      </c>
      <c r="G244" s="116" t="s">
        <v>101</v>
      </c>
      <c r="H244" s="116" t="s">
        <v>76</v>
      </c>
      <c r="I244" s="126">
        <v>249</v>
      </c>
      <c r="J244" s="126">
        <v>243</v>
      </c>
      <c r="K244" s="211"/>
    </row>
    <row r="245" spans="1:11" hidden="1">
      <c r="A245" s="167" t="s">
        <v>38</v>
      </c>
      <c r="B245" s="117" t="s">
        <v>259</v>
      </c>
      <c r="C245" s="120">
        <v>44126</v>
      </c>
      <c r="D245" s="117" t="s">
        <v>52</v>
      </c>
      <c r="E245" s="117" t="s">
        <v>198</v>
      </c>
      <c r="F245" s="117" t="s">
        <v>51</v>
      </c>
      <c r="G245" s="116" t="s">
        <v>101</v>
      </c>
      <c r="H245" s="116" t="s">
        <v>117</v>
      </c>
      <c r="I245" s="126">
        <v>215</v>
      </c>
      <c r="J245" s="126">
        <v>229</v>
      </c>
      <c r="K245" s="211"/>
    </row>
    <row r="246" spans="1:11" hidden="1">
      <c r="A246" s="167" t="s">
        <v>38</v>
      </c>
      <c r="B246" s="117" t="s">
        <v>259</v>
      </c>
      <c r="C246" s="120">
        <v>44126</v>
      </c>
      <c r="D246" s="117" t="s">
        <v>52</v>
      </c>
      <c r="E246" s="117" t="s">
        <v>198</v>
      </c>
      <c r="F246" s="117" t="s">
        <v>51</v>
      </c>
      <c r="G246" s="116" t="s">
        <v>101</v>
      </c>
      <c r="H246" s="116" t="s">
        <v>114</v>
      </c>
      <c r="I246" s="126">
        <v>434</v>
      </c>
      <c r="J246" s="126">
        <v>285</v>
      </c>
      <c r="K246" s="211"/>
    </row>
    <row r="247" spans="1:11" hidden="1">
      <c r="A247" s="167" t="s">
        <v>38</v>
      </c>
      <c r="B247" s="117" t="s">
        <v>259</v>
      </c>
      <c r="C247" s="120">
        <v>44126</v>
      </c>
      <c r="D247" s="117" t="s">
        <v>52</v>
      </c>
      <c r="E247" s="117" t="s">
        <v>198</v>
      </c>
      <c r="F247" s="117" t="s">
        <v>51</v>
      </c>
      <c r="G247" s="116" t="s">
        <v>101</v>
      </c>
      <c r="H247" s="116" t="s">
        <v>115</v>
      </c>
      <c r="I247" s="126">
        <v>510</v>
      </c>
      <c r="J247" s="126">
        <v>754</v>
      </c>
      <c r="K247" s="211"/>
    </row>
    <row r="248" spans="1:11" hidden="1">
      <c r="A248" s="167" t="s">
        <v>38</v>
      </c>
      <c r="B248" s="117" t="s">
        <v>259</v>
      </c>
      <c r="C248" s="120">
        <v>44126</v>
      </c>
      <c r="D248" s="117" t="s">
        <v>52</v>
      </c>
      <c r="E248" s="117" t="s">
        <v>198</v>
      </c>
      <c r="F248" s="117" t="s">
        <v>51</v>
      </c>
      <c r="G248" s="116" t="s">
        <v>101</v>
      </c>
      <c r="H248" s="116" t="s">
        <v>68</v>
      </c>
      <c r="I248" s="126">
        <v>363</v>
      </c>
      <c r="J248" s="126">
        <v>268</v>
      </c>
      <c r="K248" s="211"/>
    </row>
    <row r="249" spans="1:11" hidden="1">
      <c r="A249" s="167" t="s">
        <v>38</v>
      </c>
      <c r="B249" s="117" t="s">
        <v>259</v>
      </c>
      <c r="C249" s="120">
        <v>44126</v>
      </c>
      <c r="D249" s="117" t="s">
        <v>52</v>
      </c>
      <c r="E249" s="117" t="s">
        <v>198</v>
      </c>
      <c r="F249" s="117" t="s">
        <v>51</v>
      </c>
      <c r="G249" s="116" t="s">
        <v>101</v>
      </c>
      <c r="H249" s="116" t="s">
        <v>111</v>
      </c>
      <c r="I249" s="126">
        <v>199</v>
      </c>
      <c r="J249" s="126">
        <v>215</v>
      </c>
      <c r="K249" s="211"/>
    </row>
    <row r="250" spans="1:11" hidden="1">
      <c r="A250" s="167" t="s">
        <v>38</v>
      </c>
      <c r="B250" s="117" t="s">
        <v>259</v>
      </c>
      <c r="C250" s="120">
        <v>44126</v>
      </c>
      <c r="D250" s="117" t="s">
        <v>52</v>
      </c>
      <c r="E250" s="117" t="s">
        <v>198</v>
      </c>
      <c r="F250" s="117" t="s">
        <v>51</v>
      </c>
      <c r="G250" s="116" t="s">
        <v>101</v>
      </c>
      <c r="H250" s="116" t="s">
        <v>112</v>
      </c>
      <c r="I250" s="126">
        <v>151</v>
      </c>
      <c r="J250" s="126">
        <v>148</v>
      </c>
      <c r="K250" s="211"/>
    </row>
    <row r="251" spans="1:11" hidden="1">
      <c r="A251" s="167" t="s">
        <v>38</v>
      </c>
      <c r="B251" s="117" t="s">
        <v>259</v>
      </c>
      <c r="C251" s="120">
        <v>44126</v>
      </c>
      <c r="D251" s="117" t="s">
        <v>52</v>
      </c>
      <c r="E251" s="117" t="s">
        <v>198</v>
      </c>
      <c r="F251" s="117" t="s">
        <v>51</v>
      </c>
      <c r="G251" s="116" t="s">
        <v>101</v>
      </c>
      <c r="H251" s="116" t="s">
        <v>113</v>
      </c>
      <c r="I251" s="126">
        <v>380</v>
      </c>
      <c r="J251" s="126">
        <v>368</v>
      </c>
      <c r="K251" s="211"/>
    </row>
    <row r="252" spans="1:11" hidden="1">
      <c r="A252" s="167" t="s">
        <v>38</v>
      </c>
      <c r="B252" s="117" t="s">
        <v>259</v>
      </c>
      <c r="C252" s="120">
        <v>44126</v>
      </c>
      <c r="D252" s="117" t="s">
        <v>52</v>
      </c>
      <c r="E252" s="117" t="s">
        <v>198</v>
      </c>
      <c r="F252" s="117" t="s">
        <v>51</v>
      </c>
      <c r="G252" s="116" t="s">
        <v>101</v>
      </c>
      <c r="H252" s="116" t="s">
        <v>108</v>
      </c>
      <c r="I252" s="126">
        <v>202</v>
      </c>
      <c r="J252" s="126">
        <v>195</v>
      </c>
      <c r="K252" s="211"/>
    </row>
    <row r="253" spans="1:11" hidden="1">
      <c r="A253" s="167" t="s">
        <v>38</v>
      </c>
      <c r="B253" s="117" t="s">
        <v>259</v>
      </c>
      <c r="C253" s="120">
        <v>44126</v>
      </c>
      <c r="D253" s="117" t="s">
        <v>52</v>
      </c>
      <c r="E253" s="117" t="s">
        <v>198</v>
      </c>
      <c r="F253" s="117" t="s">
        <v>51</v>
      </c>
      <c r="G253" s="116" t="s">
        <v>101</v>
      </c>
      <c r="H253" s="116" t="s">
        <v>110</v>
      </c>
      <c r="I253" s="126">
        <v>204</v>
      </c>
      <c r="J253" s="126">
        <v>197</v>
      </c>
      <c r="K253" s="211"/>
    </row>
    <row r="254" spans="1:11" ht="26.45" hidden="1">
      <c r="A254" s="167" t="s">
        <v>38</v>
      </c>
      <c r="B254" s="117" t="s">
        <v>259</v>
      </c>
      <c r="C254" s="120">
        <v>44126</v>
      </c>
      <c r="D254" s="117" t="s">
        <v>52</v>
      </c>
      <c r="E254" s="117" t="s">
        <v>198</v>
      </c>
      <c r="F254" s="117" t="s">
        <v>51</v>
      </c>
      <c r="G254" s="116" t="s">
        <v>101</v>
      </c>
      <c r="H254" s="116" t="s">
        <v>122</v>
      </c>
      <c r="I254" s="126" t="s">
        <v>380</v>
      </c>
      <c r="J254" s="126" t="s">
        <v>381</v>
      </c>
      <c r="K254" s="211"/>
    </row>
    <row r="255" spans="1:11" ht="26.45" hidden="1">
      <c r="A255" s="167" t="s">
        <v>38</v>
      </c>
      <c r="B255" s="117" t="s">
        <v>259</v>
      </c>
      <c r="C255" s="120">
        <v>44126</v>
      </c>
      <c r="D255" s="117" t="s">
        <v>52</v>
      </c>
      <c r="E255" s="117" t="s">
        <v>198</v>
      </c>
      <c r="F255" s="117" t="s">
        <v>51</v>
      </c>
      <c r="G255" s="116" t="s">
        <v>101</v>
      </c>
      <c r="H255" s="116" t="s">
        <v>74</v>
      </c>
      <c r="I255" s="126" t="s">
        <v>380</v>
      </c>
      <c r="J255" s="126" t="s">
        <v>381</v>
      </c>
      <c r="K255" s="211"/>
    </row>
    <row r="256" spans="1:11" ht="26.45" hidden="1">
      <c r="A256" s="167" t="s">
        <v>38</v>
      </c>
      <c r="B256" s="117" t="s">
        <v>259</v>
      </c>
      <c r="C256" s="120">
        <v>44126</v>
      </c>
      <c r="D256" s="117" t="s">
        <v>52</v>
      </c>
      <c r="E256" s="117" t="s">
        <v>198</v>
      </c>
      <c r="F256" s="117" t="s">
        <v>51</v>
      </c>
      <c r="G256" s="116" t="s">
        <v>101</v>
      </c>
      <c r="H256" s="116" t="s">
        <v>123</v>
      </c>
      <c r="I256" s="126" t="s">
        <v>380</v>
      </c>
      <c r="J256" s="126" t="s">
        <v>381</v>
      </c>
      <c r="K256" s="211"/>
    </row>
    <row r="257" spans="1:11" ht="26.45" hidden="1">
      <c r="A257" s="167" t="s">
        <v>38</v>
      </c>
      <c r="B257" s="117" t="s">
        <v>259</v>
      </c>
      <c r="C257" s="120">
        <v>44126</v>
      </c>
      <c r="D257" s="117" t="s">
        <v>52</v>
      </c>
      <c r="E257" s="117" t="s">
        <v>198</v>
      </c>
      <c r="F257" s="117" t="s">
        <v>51</v>
      </c>
      <c r="G257" s="116" t="s">
        <v>101</v>
      </c>
      <c r="H257" s="116" t="s">
        <v>118</v>
      </c>
      <c r="I257" s="126" t="s">
        <v>380</v>
      </c>
      <c r="J257" s="126" t="s">
        <v>381</v>
      </c>
      <c r="K257" s="211"/>
    </row>
    <row r="258" spans="1:11" ht="26.45" hidden="1">
      <c r="A258" s="167" t="s">
        <v>38</v>
      </c>
      <c r="B258" s="117" t="s">
        <v>259</v>
      </c>
      <c r="C258" s="120">
        <v>44126</v>
      </c>
      <c r="D258" s="117" t="s">
        <v>52</v>
      </c>
      <c r="E258" s="117" t="s">
        <v>198</v>
      </c>
      <c r="F258" s="117" t="s">
        <v>51</v>
      </c>
      <c r="G258" s="116" t="s">
        <v>101</v>
      </c>
      <c r="H258" s="116" t="s">
        <v>121</v>
      </c>
      <c r="I258" s="126" t="s">
        <v>380</v>
      </c>
      <c r="J258" s="126" t="s">
        <v>381</v>
      </c>
      <c r="K258" s="211"/>
    </row>
    <row r="259" spans="1:11" ht="26.45" hidden="1">
      <c r="A259" s="167" t="s">
        <v>38</v>
      </c>
      <c r="B259" s="117" t="s">
        <v>259</v>
      </c>
      <c r="C259" s="120">
        <v>44126</v>
      </c>
      <c r="D259" s="117" t="s">
        <v>52</v>
      </c>
      <c r="E259" s="117" t="s">
        <v>198</v>
      </c>
      <c r="F259" s="117" t="s">
        <v>51</v>
      </c>
      <c r="G259" s="116" t="s">
        <v>101</v>
      </c>
      <c r="H259" s="116" t="s">
        <v>71</v>
      </c>
      <c r="I259" s="126" t="s">
        <v>380</v>
      </c>
      <c r="J259" s="126" t="s">
        <v>381</v>
      </c>
      <c r="K259" s="211"/>
    </row>
    <row r="260" spans="1:11" ht="66" hidden="1">
      <c r="A260" s="167" t="s">
        <v>38</v>
      </c>
      <c r="B260" s="117" t="s">
        <v>259</v>
      </c>
      <c r="C260" s="120">
        <v>44126</v>
      </c>
      <c r="D260" s="117" t="s">
        <v>52</v>
      </c>
      <c r="E260" s="117" t="s">
        <v>198</v>
      </c>
      <c r="F260" s="117" t="s">
        <v>51</v>
      </c>
      <c r="G260" s="116" t="s">
        <v>101</v>
      </c>
      <c r="H260" s="116" t="s">
        <v>102</v>
      </c>
      <c r="I260" s="126" t="s">
        <v>382</v>
      </c>
      <c r="J260" s="126" t="s">
        <v>103</v>
      </c>
      <c r="K260" s="211"/>
    </row>
    <row r="261" spans="1:11" ht="52.9" hidden="1">
      <c r="A261" s="167" t="s">
        <v>38</v>
      </c>
      <c r="B261" s="117" t="s">
        <v>259</v>
      </c>
      <c r="C261" s="120">
        <v>44126</v>
      </c>
      <c r="D261" s="117" t="s">
        <v>52</v>
      </c>
      <c r="E261" s="117" t="s">
        <v>198</v>
      </c>
      <c r="F261" s="117" t="s">
        <v>51</v>
      </c>
      <c r="G261" s="116" t="s">
        <v>101</v>
      </c>
      <c r="H261" s="116" t="s">
        <v>105</v>
      </c>
      <c r="I261" s="126" t="s">
        <v>383</v>
      </c>
      <c r="J261" s="126" t="s">
        <v>124</v>
      </c>
      <c r="K261" s="211"/>
    </row>
    <row r="262" spans="1:11" ht="39.6" hidden="1">
      <c r="A262" s="167" t="s">
        <v>38</v>
      </c>
      <c r="B262" s="117" t="s">
        <v>384</v>
      </c>
      <c r="C262" s="120">
        <v>44134</v>
      </c>
      <c r="D262" s="117" t="s">
        <v>198</v>
      </c>
      <c r="E262" s="117" t="s">
        <v>51</v>
      </c>
      <c r="F262" s="117" t="s">
        <v>51</v>
      </c>
      <c r="G262" s="116" t="s">
        <v>53</v>
      </c>
      <c r="H262" s="116" t="s">
        <v>354</v>
      </c>
      <c r="I262" s="128" t="s">
        <v>385</v>
      </c>
      <c r="J262" s="128" t="s">
        <v>386</v>
      </c>
      <c r="K262" s="127" t="s">
        <v>387</v>
      </c>
    </row>
    <row r="263" spans="1:11" ht="26.45" hidden="1">
      <c r="A263" s="167" t="s">
        <v>38</v>
      </c>
      <c r="B263" s="117" t="s">
        <v>384</v>
      </c>
      <c r="C263" s="120">
        <v>44134</v>
      </c>
      <c r="D263" s="117" t="s">
        <v>198</v>
      </c>
      <c r="E263" s="117" t="s">
        <v>51</v>
      </c>
      <c r="F263" s="117" t="s">
        <v>51</v>
      </c>
      <c r="G263" s="116" t="s">
        <v>53</v>
      </c>
      <c r="H263" s="116" t="s">
        <v>314</v>
      </c>
      <c r="I263" s="128" t="s">
        <v>388</v>
      </c>
      <c r="J263" s="128" t="s">
        <v>389</v>
      </c>
      <c r="K263" s="127" t="s">
        <v>390</v>
      </c>
    </row>
    <row r="264" spans="1:11" ht="26.45" hidden="1">
      <c r="A264" s="167" t="s">
        <v>38</v>
      </c>
      <c r="B264" s="117" t="s">
        <v>384</v>
      </c>
      <c r="C264" s="120">
        <v>44134</v>
      </c>
      <c r="D264" s="117" t="s">
        <v>198</v>
      </c>
      <c r="E264" s="117" t="s">
        <v>51</v>
      </c>
      <c r="F264" s="117" t="s">
        <v>51</v>
      </c>
      <c r="G264" s="116" t="s">
        <v>53</v>
      </c>
      <c r="H264" s="116" t="s">
        <v>356</v>
      </c>
      <c r="I264" s="128" t="s">
        <v>391</v>
      </c>
      <c r="J264" s="128" t="s">
        <v>392</v>
      </c>
      <c r="K264" s="205" t="s">
        <v>393</v>
      </c>
    </row>
    <row r="265" spans="1:11" ht="26.45" hidden="1">
      <c r="A265" s="167" t="s">
        <v>38</v>
      </c>
      <c r="B265" s="117" t="s">
        <v>384</v>
      </c>
      <c r="C265" s="120">
        <v>44134</v>
      </c>
      <c r="D265" s="117" t="s">
        <v>198</v>
      </c>
      <c r="E265" s="117" t="s">
        <v>51</v>
      </c>
      <c r="F265" s="117" t="s">
        <v>51</v>
      </c>
      <c r="G265" s="116" t="s">
        <v>53</v>
      </c>
      <c r="H265" s="116" t="s">
        <v>318</v>
      </c>
      <c r="I265" s="128" t="s">
        <v>394</v>
      </c>
      <c r="J265" s="128" t="s">
        <v>395</v>
      </c>
      <c r="K265" s="206"/>
    </row>
    <row r="266" spans="1:11" ht="26.45" hidden="1">
      <c r="A266" s="167" t="s">
        <v>38</v>
      </c>
      <c r="B266" s="117" t="s">
        <v>384</v>
      </c>
      <c r="C266" s="120">
        <v>44134</v>
      </c>
      <c r="D266" s="117" t="s">
        <v>198</v>
      </c>
      <c r="E266" s="117" t="s">
        <v>51</v>
      </c>
      <c r="F266" s="117" t="s">
        <v>51</v>
      </c>
      <c r="G266" s="116" t="s">
        <v>53</v>
      </c>
      <c r="H266" s="116" t="s">
        <v>364</v>
      </c>
      <c r="I266" s="128" t="s">
        <v>396</v>
      </c>
      <c r="J266" s="128" t="s">
        <v>397</v>
      </c>
      <c r="K266" s="206"/>
    </row>
    <row r="267" spans="1:11" ht="26.45" hidden="1">
      <c r="A267" s="167" t="s">
        <v>38</v>
      </c>
      <c r="B267" s="117" t="s">
        <v>384</v>
      </c>
      <c r="C267" s="120">
        <v>44134</v>
      </c>
      <c r="D267" s="117" t="s">
        <v>198</v>
      </c>
      <c r="E267" s="117" t="s">
        <v>51</v>
      </c>
      <c r="F267" s="117" t="s">
        <v>51</v>
      </c>
      <c r="G267" s="116" t="s">
        <v>53</v>
      </c>
      <c r="H267" s="116" t="s">
        <v>331</v>
      </c>
      <c r="I267" s="128" t="s">
        <v>398</v>
      </c>
      <c r="J267" s="128" t="s">
        <v>399</v>
      </c>
      <c r="K267" s="206"/>
    </row>
    <row r="268" spans="1:11" ht="26.45" hidden="1">
      <c r="A268" s="167" t="s">
        <v>38</v>
      </c>
      <c r="B268" s="117" t="s">
        <v>384</v>
      </c>
      <c r="C268" s="120">
        <v>44134</v>
      </c>
      <c r="D268" s="117" t="s">
        <v>198</v>
      </c>
      <c r="E268" s="117" t="s">
        <v>51</v>
      </c>
      <c r="F268" s="117" t="s">
        <v>51</v>
      </c>
      <c r="G268" s="116" t="s">
        <v>53</v>
      </c>
      <c r="H268" s="116" t="s">
        <v>367</v>
      </c>
      <c r="I268" s="128" t="s">
        <v>400</v>
      </c>
      <c r="J268" s="128" t="s">
        <v>401</v>
      </c>
      <c r="K268" s="206"/>
    </row>
    <row r="269" spans="1:11" ht="26.45" hidden="1">
      <c r="A269" s="167" t="s">
        <v>38</v>
      </c>
      <c r="B269" s="117" t="s">
        <v>384</v>
      </c>
      <c r="C269" s="120">
        <v>44134</v>
      </c>
      <c r="D269" s="117" t="s">
        <v>198</v>
      </c>
      <c r="E269" s="117" t="s">
        <v>51</v>
      </c>
      <c r="F269" s="117" t="s">
        <v>51</v>
      </c>
      <c r="G269" s="116" t="s">
        <v>53</v>
      </c>
      <c r="H269" s="116" t="s">
        <v>369</v>
      </c>
      <c r="I269" s="128" t="s">
        <v>394</v>
      </c>
      <c r="J269" s="128" t="s">
        <v>395</v>
      </c>
      <c r="K269" s="206"/>
    </row>
    <row r="270" spans="1:11" ht="26.45" hidden="1">
      <c r="A270" s="167" t="s">
        <v>38</v>
      </c>
      <c r="B270" s="117" t="s">
        <v>384</v>
      </c>
      <c r="C270" s="120">
        <v>44134</v>
      </c>
      <c r="D270" s="117" t="s">
        <v>198</v>
      </c>
      <c r="E270" s="117" t="s">
        <v>51</v>
      </c>
      <c r="F270" s="117" t="s">
        <v>51</v>
      </c>
      <c r="G270" s="116" t="s">
        <v>53</v>
      </c>
      <c r="H270" s="116" t="s">
        <v>370</v>
      </c>
      <c r="I270" s="128" t="s">
        <v>402</v>
      </c>
      <c r="J270" s="128" t="s">
        <v>403</v>
      </c>
      <c r="K270" s="206"/>
    </row>
    <row r="271" spans="1:11" ht="26.45" hidden="1">
      <c r="A271" s="167" t="s">
        <v>38</v>
      </c>
      <c r="B271" s="117" t="s">
        <v>384</v>
      </c>
      <c r="C271" s="120">
        <v>44134</v>
      </c>
      <c r="D271" s="117" t="s">
        <v>198</v>
      </c>
      <c r="E271" s="117" t="s">
        <v>51</v>
      </c>
      <c r="F271" s="117" t="s">
        <v>51</v>
      </c>
      <c r="G271" s="116" t="s">
        <v>53</v>
      </c>
      <c r="H271" s="116" t="s">
        <v>372</v>
      </c>
      <c r="I271" s="128" t="s">
        <v>394</v>
      </c>
      <c r="J271" s="128" t="s">
        <v>395</v>
      </c>
      <c r="K271" s="206"/>
    </row>
    <row r="272" spans="1:11" ht="26.45" hidden="1">
      <c r="A272" s="167" t="s">
        <v>38</v>
      </c>
      <c r="B272" s="117" t="s">
        <v>384</v>
      </c>
      <c r="C272" s="120">
        <v>44134</v>
      </c>
      <c r="D272" s="117" t="s">
        <v>198</v>
      </c>
      <c r="E272" s="117" t="s">
        <v>51</v>
      </c>
      <c r="F272" s="117" t="s">
        <v>51</v>
      </c>
      <c r="G272" s="116" t="s">
        <v>53</v>
      </c>
      <c r="H272" s="116" t="s">
        <v>373</v>
      </c>
      <c r="I272" s="128" t="s">
        <v>394</v>
      </c>
      <c r="J272" s="128" t="s">
        <v>395</v>
      </c>
      <c r="K272" s="206"/>
    </row>
    <row r="273" spans="1:11" ht="26.45" hidden="1">
      <c r="A273" s="167" t="s">
        <v>38</v>
      </c>
      <c r="B273" s="117" t="s">
        <v>384</v>
      </c>
      <c r="C273" s="120">
        <v>44134</v>
      </c>
      <c r="D273" s="117" t="s">
        <v>198</v>
      </c>
      <c r="E273" s="117" t="s">
        <v>51</v>
      </c>
      <c r="F273" s="117" t="s">
        <v>51</v>
      </c>
      <c r="G273" s="116" t="s">
        <v>53</v>
      </c>
      <c r="H273" s="116" t="s">
        <v>374</v>
      </c>
      <c r="I273" s="128" t="s">
        <v>394</v>
      </c>
      <c r="J273" s="128" t="s">
        <v>395</v>
      </c>
      <c r="K273" s="207"/>
    </row>
    <row r="274" spans="1:11" ht="26.45" hidden="1">
      <c r="A274" s="167" t="s">
        <v>38</v>
      </c>
      <c r="B274" s="117" t="s">
        <v>404</v>
      </c>
      <c r="C274" s="120">
        <v>44134</v>
      </c>
      <c r="D274" s="117" t="s">
        <v>198</v>
      </c>
      <c r="E274" s="117" t="s">
        <v>52</v>
      </c>
      <c r="F274" s="117" t="s">
        <v>52</v>
      </c>
      <c r="G274" s="116" t="s">
        <v>77</v>
      </c>
      <c r="H274" s="116" t="s">
        <v>405</v>
      </c>
      <c r="I274" s="128" t="s">
        <v>406</v>
      </c>
      <c r="J274" s="128" t="s">
        <v>407</v>
      </c>
      <c r="K274" s="127" t="s">
        <v>408</v>
      </c>
    </row>
    <row r="275" spans="1:11" ht="26.45" hidden="1">
      <c r="A275" s="167" t="s">
        <v>38</v>
      </c>
      <c r="B275" s="117" t="s">
        <v>404</v>
      </c>
      <c r="C275" s="120">
        <v>44134</v>
      </c>
      <c r="D275" s="117" t="s">
        <v>198</v>
      </c>
      <c r="E275" s="117" t="s">
        <v>52</v>
      </c>
      <c r="F275" s="117" t="s">
        <v>52</v>
      </c>
      <c r="G275" s="116" t="s">
        <v>77</v>
      </c>
      <c r="H275" s="116" t="s">
        <v>409</v>
      </c>
      <c r="I275" s="128" t="s">
        <v>410</v>
      </c>
      <c r="J275" s="128" t="s">
        <v>406</v>
      </c>
      <c r="K275" s="127" t="s">
        <v>411</v>
      </c>
    </row>
    <row r="276" spans="1:11" hidden="1">
      <c r="A276" s="167"/>
      <c r="B276" s="117" t="s">
        <v>412</v>
      </c>
      <c r="C276" s="120">
        <v>44537</v>
      </c>
      <c r="D276" s="117" t="s">
        <v>198</v>
      </c>
      <c r="E276" s="117" t="s">
        <v>52</v>
      </c>
      <c r="F276" s="117" t="s">
        <v>52</v>
      </c>
      <c r="G276" s="116" t="s">
        <v>53</v>
      </c>
      <c r="H276" s="116" t="s">
        <v>413</v>
      </c>
      <c r="I276" s="128" t="s">
        <v>414</v>
      </c>
      <c r="J276" s="128" t="s">
        <v>73</v>
      </c>
      <c r="K276" s="127" t="s">
        <v>415</v>
      </c>
    </row>
    <row r="277" spans="1:11" ht="26.45" hidden="1">
      <c r="A277" s="167" t="s">
        <v>38</v>
      </c>
      <c r="B277" s="117" t="s">
        <v>416</v>
      </c>
      <c r="C277" s="120">
        <v>45229</v>
      </c>
      <c r="D277" s="117" t="s">
        <v>417</v>
      </c>
      <c r="E277" s="117" t="s">
        <v>52</v>
      </c>
      <c r="F277" s="117" t="s">
        <v>52</v>
      </c>
      <c r="G277" s="116" t="s">
        <v>101</v>
      </c>
      <c r="H277" s="116" t="s">
        <v>418</v>
      </c>
      <c r="I277" s="128"/>
      <c r="J277" s="128"/>
      <c r="K277" s="127" t="s">
        <v>419</v>
      </c>
    </row>
    <row r="278" spans="1:11" ht="26.45" hidden="1">
      <c r="A278" s="188" t="s">
        <v>38</v>
      </c>
      <c r="B278" s="117" t="s">
        <v>420</v>
      </c>
      <c r="C278" s="120">
        <v>45436</v>
      </c>
      <c r="D278" s="117" t="s">
        <v>417</v>
      </c>
      <c r="E278" s="117"/>
      <c r="F278" s="117"/>
      <c r="G278" s="116" t="s">
        <v>421</v>
      </c>
      <c r="H278" s="116"/>
      <c r="I278" s="128"/>
      <c r="J278" s="128"/>
      <c r="K278" s="127" t="s">
        <v>422</v>
      </c>
    </row>
    <row r="279" spans="1:11" ht="26.45" hidden="1">
      <c r="A279" s="188" t="s">
        <v>38</v>
      </c>
      <c r="B279" s="117" t="s">
        <v>420</v>
      </c>
      <c r="C279" s="120">
        <v>45436</v>
      </c>
      <c r="D279" s="117" t="s">
        <v>417</v>
      </c>
      <c r="E279" s="117"/>
      <c r="F279" s="117"/>
      <c r="G279" s="116" t="s">
        <v>423</v>
      </c>
      <c r="H279" s="116"/>
      <c r="I279" s="128"/>
      <c r="J279" s="128"/>
      <c r="K279" s="127" t="s">
        <v>422</v>
      </c>
    </row>
  </sheetData>
  <sheetProtection selectLockedCells="1" selectUnlockedCells="1"/>
  <customSheetViews>
    <customSheetView guid="{EB64909F-57DD-4DDD-BCA6-E2E53F6A878A}" showGridLines="0" topLeftCell="A25">
      <selection activeCell="A36" sqref="A36:XFD37"/>
      <pageMargins left="0" right="0" top="0" bottom="0" header="0" footer="0"/>
      <pageSetup paperSize="9" orientation="portrait" r:id="rId1"/>
    </customSheetView>
    <customSheetView guid="{737FE2A2-7D6D-41E7-9F3E-856AFF3D40B5}" showGridLines="0" topLeftCell="A19">
      <pane ySplit="1" topLeftCell="A46" activePane="bottomLeft" state="frozen"/>
      <selection pane="bottomLeft" activeCell="B51" sqref="B51"/>
      <pageMargins left="0" right="0" top="0" bottom="0" header="0" footer="0"/>
      <pageSetup paperSize="9" orientation="portrait" r:id="rId2"/>
    </customSheetView>
    <customSheetView guid="{9CB4225B-3411-463F-9946-E2F2B2F949B2}" scale="85" showGridLines="0" hiddenRows="1" topLeftCell="A12">
      <selection activeCell="I154" sqref="I154"/>
      <pageMargins left="0" right="0" top="0" bottom="0" header="0" footer="0"/>
      <pageSetup paperSize="9" orientation="portrait" r:id="rId3"/>
    </customSheetView>
    <customSheetView guid="{497CD90A-D0FB-4256-970A-AE9A469A458F}" scale="90" showGridLines="0" hiddenRows="1" topLeftCell="A10">
      <selection activeCell="I123" sqref="I123"/>
      <pageMargins left="0" right="0" top="0" bottom="0" header="0" footer="0"/>
      <pageSetup paperSize="9" orientation="portrait" r:id="rId4"/>
    </customSheetView>
  </customSheetViews>
  <mergeCells count="30">
    <mergeCell ref="B2:H2"/>
    <mergeCell ref="D15:H15"/>
    <mergeCell ref="B20:B21"/>
    <mergeCell ref="B25:I25"/>
    <mergeCell ref="D6:H6"/>
    <mergeCell ref="D19:H19"/>
    <mergeCell ref="D20:H20"/>
    <mergeCell ref="D21:H21"/>
    <mergeCell ref="D18:H18"/>
    <mergeCell ref="D17:H17"/>
    <mergeCell ref="D16:H16"/>
    <mergeCell ref="D14:H14"/>
    <mergeCell ref="D13:H13"/>
    <mergeCell ref="D12:H12"/>
    <mergeCell ref="D11:H11"/>
    <mergeCell ref="B7:B18"/>
    <mergeCell ref="D9:H9"/>
    <mergeCell ref="D7:H7"/>
    <mergeCell ref="D10:H10"/>
    <mergeCell ref="K264:K273"/>
    <mergeCell ref="K128:K136"/>
    <mergeCell ref="K137:K143"/>
    <mergeCell ref="K227:K239"/>
    <mergeCell ref="K243:K261"/>
    <mergeCell ref="K240:K241"/>
    <mergeCell ref="K183:K184"/>
    <mergeCell ref="K177:K182"/>
    <mergeCell ref="K148:K176"/>
    <mergeCell ref="K187:K226"/>
    <mergeCell ref="D8:H8"/>
  </mergeCells>
  <phoneticPr fontId="86" type="noConversion"/>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34"/>
  <sheetViews>
    <sheetView showGridLines="0" zoomScale="90" zoomScaleNormal="90" workbookViewId="0">
      <selection activeCell="E7" sqref="E7"/>
    </sheetView>
  </sheetViews>
  <sheetFormatPr defaultColWidth="9.28515625" defaultRowHeight="13.15"/>
  <cols>
    <col min="1" max="1" width="4.28515625" style="30" customWidth="1"/>
    <col min="2" max="2" width="32.28515625" style="30" customWidth="1"/>
    <col min="3" max="3" width="42.7109375" style="30" customWidth="1"/>
    <col min="4" max="4" width="67.7109375" style="30" customWidth="1"/>
    <col min="5" max="5" width="56.42578125" style="30" customWidth="1"/>
    <col min="6" max="6" width="38.5703125" style="30" customWidth="1"/>
    <col min="7" max="16384" width="9.28515625" style="30"/>
  </cols>
  <sheetData>
    <row r="1" spans="2:4" ht="73.5" customHeight="1"/>
    <row r="3" spans="2:4" ht="33.75" customHeight="1">
      <c r="B3" s="220" t="s">
        <v>424</v>
      </c>
      <c r="C3" s="220"/>
      <c r="D3" s="220"/>
    </row>
    <row r="4" spans="2:4" ht="26.25" customHeight="1"/>
    <row r="5" spans="2:4" ht="26.25" customHeight="1">
      <c r="B5" s="31" t="s">
        <v>425</v>
      </c>
      <c r="C5" s="223" t="s">
        <v>426</v>
      </c>
      <c r="D5" s="224"/>
    </row>
    <row r="6" spans="2:4" ht="26.25" customHeight="1">
      <c r="B6" s="32"/>
      <c r="C6" s="33"/>
      <c r="D6" s="33"/>
    </row>
    <row r="7" spans="2:4" ht="26.25" customHeight="1">
      <c r="B7" s="34" t="s">
        <v>427</v>
      </c>
      <c r="C7" s="225" t="s">
        <v>428</v>
      </c>
      <c r="D7" s="224"/>
    </row>
    <row r="8" spans="2:4" ht="26.25" customHeight="1">
      <c r="B8" s="32"/>
      <c r="C8" s="33"/>
      <c r="D8" s="33"/>
    </row>
    <row r="9" spans="2:4" ht="26.25" customHeight="1">
      <c r="B9" s="35" t="s">
        <v>429</v>
      </c>
      <c r="C9" s="225" t="s">
        <v>430</v>
      </c>
      <c r="D9" s="224"/>
    </row>
    <row r="10" spans="2:4" ht="26.25" customHeight="1">
      <c r="B10" s="36"/>
      <c r="C10" s="33"/>
      <c r="D10" s="33"/>
    </row>
    <row r="11" spans="2:4" ht="26.25" customHeight="1">
      <c r="B11" s="37" t="s">
        <v>431</v>
      </c>
      <c r="C11" s="225" t="s">
        <v>432</v>
      </c>
      <c r="D11" s="224"/>
    </row>
    <row r="12" spans="2:4" ht="22.5" customHeight="1"/>
    <row r="13" spans="2:4" ht="33.75" customHeight="1">
      <c r="B13" s="220" t="s">
        <v>433</v>
      </c>
      <c r="C13" s="220"/>
      <c r="D13" s="220"/>
    </row>
    <row r="14" spans="2:4" ht="22.5" customHeight="1"/>
    <row r="15" spans="2:4" ht="335.65" customHeight="1">
      <c r="B15" s="228" t="s">
        <v>434</v>
      </c>
      <c r="C15" s="229"/>
      <c r="D15" s="229"/>
    </row>
    <row r="16" spans="2:4" ht="15.75" customHeight="1">
      <c r="B16" s="178"/>
      <c r="C16" s="179"/>
      <c r="D16" s="179"/>
    </row>
    <row r="17" spans="2:4" ht="23.65" customHeight="1">
      <c r="B17" s="180" t="s">
        <v>435</v>
      </c>
      <c r="C17" s="226" t="s">
        <v>436</v>
      </c>
      <c r="D17" s="227"/>
    </row>
    <row r="18" spans="2:4" ht="19.5" customHeight="1">
      <c r="B18" s="182"/>
      <c r="C18" s="181"/>
      <c r="D18" s="181"/>
    </row>
    <row r="19" spans="2:4" ht="22.15" customHeight="1">
      <c r="B19" s="183" t="s">
        <v>437</v>
      </c>
      <c r="C19" s="226" t="s">
        <v>438</v>
      </c>
      <c r="D19" s="227"/>
    </row>
    <row r="20" spans="2:4" ht="22.5" customHeight="1"/>
    <row r="21" spans="2:4" ht="33.75" customHeight="1">
      <c r="B21" s="220" t="s">
        <v>439</v>
      </c>
      <c r="C21" s="220"/>
      <c r="D21" s="220"/>
    </row>
    <row r="22" spans="2:4" ht="22.5" customHeight="1"/>
    <row r="23" spans="2:4" ht="54" customHeight="1">
      <c r="B23" s="221" t="s">
        <v>440</v>
      </c>
      <c r="C23" s="222"/>
      <c r="D23" s="222"/>
    </row>
    <row r="24" spans="2:4" ht="22.5" customHeight="1"/>
    <row r="25" spans="2:4" ht="22.5" customHeight="1"/>
    <row r="26" spans="2:4" ht="22.5" customHeight="1"/>
    <row r="27" spans="2:4" ht="22.5" customHeight="1"/>
    <row r="28" spans="2:4" ht="22.5" customHeight="1"/>
    <row r="29" spans="2:4" ht="22.5" customHeight="1"/>
    <row r="30" spans="2:4" ht="22.5" customHeight="1"/>
    <row r="31" spans="2:4" ht="22.5" customHeight="1"/>
    <row r="32" spans="2:4" ht="22.5" customHeight="1"/>
    <row r="33" ht="22.5" customHeight="1"/>
    <row r="34" ht="22.5" customHeight="1"/>
  </sheetData>
  <sheetProtection selectLockedCells="1" selectUnlockedCells="1"/>
  <customSheetViews>
    <customSheetView guid="{EB64909F-57DD-4DDD-BCA6-E2E53F6A878A}" showGridLines="0" showRowCol="0" topLeftCell="A16">
      <selection activeCell="E3" sqref="E3"/>
      <pageMargins left="0" right="0" top="0" bottom="0" header="0" footer="0"/>
      <pageSetup paperSize="9" orientation="portrait" r:id="rId1"/>
    </customSheetView>
    <customSheetView guid="{737FE2A2-7D6D-41E7-9F3E-856AFF3D40B5}" showGridLines="0" showRowCol="0">
      <selection activeCell="E3" sqref="E3"/>
      <pageMargins left="0" right="0" top="0" bottom="0" header="0" footer="0"/>
      <pageSetup paperSize="9" orientation="portrait" r:id="rId2"/>
    </customSheetView>
    <customSheetView guid="{9CB4225B-3411-463F-9946-E2F2B2F949B2}" scale="80" showGridLines="0" showRowCol="0">
      <selection activeCell="E3" sqref="E3"/>
      <pageMargins left="0" right="0" top="0" bottom="0" header="0" footer="0"/>
      <pageSetup paperSize="9" orientation="portrait" r:id="rId3"/>
    </customSheetView>
    <customSheetView guid="{497CD90A-D0FB-4256-970A-AE9A469A458F}" scale="80" showGridLines="0" showRowCol="0">
      <selection activeCell="E3" sqref="E3"/>
      <pageMargins left="0" right="0" top="0" bottom="0" header="0" footer="0"/>
      <pageSetup paperSize="9" orientation="portrait" r:id="rId4"/>
    </customSheetView>
  </customSheetViews>
  <mergeCells count="11">
    <mergeCell ref="B21:D21"/>
    <mergeCell ref="B23:D23"/>
    <mergeCell ref="B3:D3"/>
    <mergeCell ref="C5:D5"/>
    <mergeCell ref="C7:D7"/>
    <mergeCell ref="C9:D9"/>
    <mergeCell ref="C11:D11"/>
    <mergeCell ref="B13:D13"/>
    <mergeCell ref="C17:D17"/>
    <mergeCell ref="C19:D19"/>
    <mergeCell ref="B15:D15"/>
  </mergeCell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B1:AD36"/>
  <sheetViews>
    <sheetView showGridLines="0" zoomScale="70" zoomScaleNormal="70" workbookViewId="0">
      <selection activeCell="D29" sqref="D29"/>
    </sheetView>
  </sheetViews>
  <sheetFormatPr defaultColWidth="9.28515625" defaultRowHeight="12.75" customHeight="1"/>
  <cols>
    <col min="1" max="1" width="5.7109375" style="2" customWidth="1"/>
    <col min="2" max="2" width="44" style="2" customWidth="1"/>
    <col min="3" max="3" width="27.42578125" style="15" customWidth="1"/>
    <col min="4" max="4" width="46" style="2" customWidth="1"/>
    <col min="5" max="5" width="46" style="3" customWidth="1"/>
    <col min="6" max="6" width="31.7109375" style="2" customWidth="1"/>
    <col min="7" max="7" width="20.7109375" style="3" hidden="1" customWidth="1"/>
    <col min="8" max="9" width="31.7109375" style="2" hidden="1" customWidth="1"/>
    <col min="10" max="10" width="42" style="3" hidden="1" customWidth="1"/>
    <col min="11" max="15" width="31.7109375" style="2" hidden="1" customWidth="1"/>
    <col min="16" max="19" width="31.7109375" style="2" customWidth="1"/>
    <col min="20" max="30" width="9.28515625" style="2" customWidth="1"/>
    <col min="31" max="16384" width="9.28515625" style="2"/>
  </cols>
  <sheetData>
    <row r="1" spans="2:30" ht="78.75" customHeight="1">
      <c r="F1" s="45"/>
      <c r="G1" s="3" t="s">
        <v>38</v>
      </c>
      <c r="H1" s="2" t="s">
        <v>38</v>
      </c>
      <c r="I1" s="2" t="s">
        <v>38</v>
      </c>
      <c r="J1" s="3" t="s">
        <v>38</v>
      </c>
      <c r="K1" s="2" t="s">
        <v>38</v>
      </c>
      <c r="L1" s="2" t="s">
        <v>38</v>
      </c>
      <c r="M1" s="2" t="s">
        <v>38</v>
      </c>
      <c r="N1" s="2" t="s">
        <v>38</v>
      </c>
      <c r="O1" s="2" t="s">
        <v>38</v>
      </c>
    </row>
    <row r="2" spans="2:30" ht="15.75" customHeight="1">
      <c r="J2" s="230" t="s">
        <v>441</v>
      </c>
      <c r="K2" s="230"/>
      <c r="L2" s="230"/>
      <c r="M2" s="230"/>
      <c r="N2" s="230"/>
      <c r="O2" s="230"/>
    </row>
    <row r="3" spans="2:30" ht="33.75" customHeight="1">
      <c r="B3" s="16" t="s">
        <v>442</v>
      </c>
      <c r="C3" s="18"/>
      <c r="D3" s="17"/>
      <c r="E3" s="17"/>
      <c r="G3" s="2"/>
      <c r="J3" s="22" t="s">
        <v>266</v>
      </c>
      <c r="K3" s="22" t="s">
        <v>269</v>
      </c>
      <c r="L3" s="22" t="s">
        <v>271</v>
      </c>
      <c r="M3" s="22" t="s">
        <v>273</v>
      </c>
    </row>
    <row r="4" spans="2:30" ht="26.25" customHeight="1">
      <c r="G4" s="27" t="s">
        <v>443</v>
      </c>
      <c r="H4" s="21" t="s">
        <v>210</v>
      </c>
      <c r="J4" s="109" t="s">
        <v>210</v>
      </c>
    </row>
    <row r="5" spans="2:30" ht="26.25" customHeight="1">
      <c r="B5" s="232" t="s">
        <v>435</v>
      </c>
      <c r="C5" s="232"/>
      <c r="D5" s="12"/>
      <c r="G5" s="28" t="s">
        <v>444</v>
      </c>
      <c r="H5" s="21" t="s">
        <v>213</v>
      </c>
      <c r="J5" s="109" t="s">
        <v>276</v>
      </c>
      <c r="K5" s="21" t="s">
        <v>278</v>
      </c>
      <c r="L5" s="21" t="s">
        <v>280</v>
      </c>
      <c r="M5" s="21" t="s">
        <v>282</v>
      </c>
      <c r="N5" s="99" t="s">
        <v>284</v>
      </c>
      <c r="O5" s="99" t="s">
        <v>286</v>
      </c>
    </row>
    <row r="6" spans="2:30" ht="26.25" customHeight="1">
      <c r="B6" s="232" t="s">
        <v>445</v>
      </c>
      <c r="C6" s="232"/>
      <c r="D6" s="49"/>
      <c r="G6" s="28" t="s">
        <v>295</v>
      </c>
      <c r="H6" s="21" t="s">
        <v>215</v>
      </c>
      <c r="J6" s="109" t="s">
        <v>288</v>
      </c>
      <c r="K6" s="21" t="s">
        <v>278</v>
      </c>
      <c r="L6" s="21" t="s">
        <v>280</v>
      </c>
      <c r="M6" s="21" t="s">
        <v>282</v>
      </c>
      <c r="N6" s="99" t="s">
        <v>284</v>
      </c>
      <c r="O6" s="99" t="s">
        <v>286</v>
      </c>
    </row>
    <row r="7" spans="2:30" ht="26.25" customHeight="1">
      <c r="B7" s="232" t="s">
        <v>446</v>
      </c>
      <c r="C7" s="232"/>
      <c r="D7" s="49"/>
      <c r="G7" s="28" t="s">
        <v>447</v>
      </c>
      <c r="H7" s="21" t="s">
        <v>217</v>
      </c>
      <c r="J7" s="109" t="s">
        <v>295</v>
      </c>
      <c r="K7" s="21" t="s">
        <v>278</v>
      </c>
      <c r="L7" s="21" t="s">
        <v>280</v>
      </c>
      <c r="M7" s="21" t="s">
        <v>282</v>
      </c>
      <c r="N7" s="99" t="s">
        <v>284</v>
      </c>
      <c r="O7" s="99" t="s">
        <v>301</v>
      </c>
    </row>
    <row r="8" spans="2:30" ht="26.25" customHeight="1">
      <c r="B8" s="232" t="s">
        <v>260</v>
      </c>
      <c r="C8" s="232"/>
      <c r="D8" s="13"/>
      <c r="G8" s="28" t="s">
        <v>448</v>
      </c>
      <c r="H8" s="21" t="s">
        <v>219</v>
      </c>
      <c r="J8" s="109" t="s">
        <v>303</v>
      </c>
      <c r="K8" s="21" t="s">
        <v>305</v>
      </c>
      <c r="L8" s="21" t="s">
        <v>307</v>
      </c>
      <c r="M8" s="21" t="s">
        <v>309</v>
      </c>
      <c r="N8" s="99" t="s">
        <v>311</v>
      </c>
      <c r="O8" s="99" t="s">
        <v>348</v>
      </c>
    </row>
    <row r="9" spans="2:30" ht="26.25" customHeight="1">
      <c r="B9" s="232" t="s">
        <v>449</v>
      </c>
      <c r="C9" s="232"/>
      <c r="D9" s="51"/>
      <c r="E9" s="2"/>
      <c r="G9" s="28" t="s">
        <v>450</v>
      </c>
      <c r="H9" s="21" t="s">
        <v>221</v>
      </c>
      <c r="J9" s="2"/>
    </row>
    <row r="10" spans="2:30" ht="24.75" customHeight="1">
      <c r="B10" s="84" t="s">
        <v>451</v>
      </c>
      <c r="C10" s="85"/>
      <c r="D10" s="83">
        <f>DATE(YEAR(D9)+1,MONTH(D9),DAY(D9)-1)</f>
        <v>365</v>
      </c>
      <c r="E10" s="45"/>
      <c r="F10" s="45"/>
      <c r="G10" s="45"/>
      <c r="H10" s="21" t="s">
        <v>223</v>
      </c>
      <c r="J10" s="2"/>
    </row>
    <row r="11" spans="2:30" ht="24.75" customHeight="1">
      <c r="B11" s="84" t="s">
        <v>208</v>
      </c>
      <c r="C11" s="85"/>
      <c r="D11" s="100"/>
      <c r="E11" s="45"/>
      <c r="F11" s="45"/>
      <c r="G11" s="45"/>
      <c r="H11" s="21" t="s">
        <v>225</v>
      </c>
      <c r="J11" s="2"/>
    </row>
    <row r="12" spans="2:30" ht="26.25" customHeight="1">
      <c r="B12" s="232" t="s">
        <v>452</v>
      </c>
      <c r="C12" s="232"/>
      <c r="D12" s="13"/>
      <c r="G12" s="2"/>
      <c r="J12" s="2"/>
    </row>
    <row r="13" spans="2:30" ht="26.25" customHeight="1">
      <c r="G13" s="22" t="s">
        <v>453</v>
      </c>
      <c r="J13" s="2"/>
    </row>
    <row r="14" spans="2:30" customFormat="1" ht="33.75" customHeight="1">
      <c r="B14" s="11" t="s">
        <v>454</v>
      </c>
      <c r="C14" s="19"/>
      <c r="D14" s="1"/>
      <c r="E14" s="1"/>
      <c r="F14" s="2"/>
      <c r="G14" s="21" t="s">
        <v>455</v>
      </c>
      <c r="H14" s="2"/>
      <c r="I14" s="2"/>
      <c r="J14" s="2"/>
      <c r="K14" s="2"/>
      <c r="L14" s="2"/>
      <c r="M14" s="2"/>
      <c r="N14" s="2"/>
      <c r="O14" s="2"/>
      <c r="P14" s="2"/>
      <c r="Q14" s="2"/>
      <c r="R14" s="2"/>
      <c r="S14" s="2"/>
      <c r="T14" s="2"/>
      <c r="U14" s="2"/>
      <c r="V14" s="2"/>
      <c r="W14" s="2"/>
      <c r="X14" s="2"/>
      <c r="Y14" s="2"/>
      <c r="Z14" s="2"/>
      <c r="AA14" s="2"/>
      <c r="AB14" s="2"/>
      <c r="AC14" s="2"/>
      <c r="AD14" s="2"/>
    </row>
    <row r="15" spans="2:30" ht="26.25" customHeight="1">
      <c r="G15" s="21" t="s">
        <v>456</v>
      </c>
      <c r="J15" s="101" t="s">
        <v>457</v>
      </c>
      <c r="K15" s="101"/>
    </row>
    <row r="16" spans="2:30" ht="26.25" customHeight="1">
      <c r="B16" s="9" t="s">
        <v>458</v>
      </c>
      <c r="C16" s="14" t="s">
        <v>271</v>
      </c>
      <c r="D16" s="12"/>
      <c r="E16" s="2"/>
      <c r="J16" s="89" t="s">
        <v>144</v>
      </c>
      <c r="K16" s="90">
        <f>D9</f>
        <v>0</v>
      </c>
    </row>
    <row r="17" spans="2:11" ht="25.5" customHeight="1">
      <c r="B17" s="234" t="s">
        <v>133</v>
      </c>
      <c r="C17" s="235"/>
      <c r="D17" s="80"/>
      <c r="E17" s="45"/>
      <c r="F17" s="45"/>
      <c r="G17" s="45"/>
      <c r="H17" s="45"/>
      <c r="I17" s="45"/>
      <c r="J17" s="91" t="s">
        <v>147</v>
      </c>
      <c r="K17" s="92">
        <f>D18</f>
        <v>0</v>
      </c>
    </row>
    <row r="18" spans="2:11" ht="20.100000000000001" customHeight="1">
      <c r="B18" s="236" t="s">
        <v>135</v>
      </c>
      <c r="C18" s="82" t="s">
        <v>137</v>
      </c>
      <c r="D18" s="98"/>
      <c r="E18" s="231" t="str">
        <f>IF(ISBLANK(D18),"",IF(K21=1,"","The rated period must be within 3 months of the Performance period"))</f>
        <v/>
      </c>
      <c r="F18" s="45"/>
      <c r="G18" s="45"/>
      <c r="H18" s="45"/>
      <c r="I18" s="45"/>
      <c r="J18" s="91" t="s">
        <v>149</v>
      </c>
      <c r="K18" s="92">
        <f>D19</f>
        <v>365</v>
      </c>
    </row>
    <row r="19" spans="2:11" ht="20.100000000000001" customHeight="1">
      <c r="B19" s="237"/>
      <c r="C19" s="82" t="s">
        <v>139</v>
      </c>
      <c r="D19" s="83">
        <f>DATE(YEAR(D18)+1,MONTH(D18),DAY(D18)-1)</f>
        <v>365</v>
      </c>
      <c r="E19" s="231"/>
      <c r="G19" s="45"/>
      <c r="H19" s="45"/>
      <c r="I19" s="45"/>
      <c r="J19" s="93" t="s">
        <v>459</v>
      </c>
      <c r="K19" s="94">
        <f>K16-K17</f>
        <v>0</v>
      </c>
    </row>
    <row r="20" spans="2:11" ht="26.25" customHeight="1">
      <c r="B20" s="9" t="s">
        <v>460</v>
      </c>
      <c r="C20" s="14" t="s">
        <v>461</v>
      </c>
      <c r="D20" s="10"/>
      <c r="E20" s="2"/>
      <c r="J20" s="95" t="s">
        <v>155</v>
      </c>
      <c r="K20" s="94">
        <f>365-ABS(K19)</f>
        <v>365</v>
      </c>
    </row>
    <row r="21" spans="2:11" ht="26.25" customHeight="1">
      <c r="B21" s="9" t="str">
        <f>_xlfn.IFNA(VLOOKUP($D$8,$J$5:$O$9,2, FALSE),"NABERS Rating type not defined")</f>
        <v>NABERS Rating type not defined</v>
      </c>
      <c r="C21" s="14" t="str">
        <f>_xlfn.IFNA(VLOOKUP($D$8,$J$5:$O$9,3, FALSE),"NABERS Rating type not defined")</f>
        <v>NABERS Rating type not defined</v>
      </c>
      <c r="D21" s="10"/>
      <c r="E21" s="2"/>
      <c r="G21" s="2"/>
      <c r="J21" s="96" t="s">
        <v>159</v>
      </c>
      <c r="K21" s="97">
        <f>IF(K20&gt;=90,1,0)</f>
        <v>1</v>
      </c>
    </row>
    <row r="22" spans="2:11" ht="26.25" customHeight="1">
      <c r="B22" s="4"/>
      <c r="E22" s="2"/>
      <c r="G22" s="2"/>
      <c r="J22" s="2"/>
    </row>
    <row r="23" spans="2:11" ht="26.25" customHeight="1">
      <c r="B23" s="9" t="s">
        <v>462</v>
      </c>
      <c r="C23" s="14" t="s">
        <v>271</v>
      </c>
      <c r="D23" s="12"/>
      <c r="E23" s="2"/>
      <c r="G23" s="2"/>
      <c r="J23" s="102" t="s">
        <v>228</v>
      </c>
      <c r="K23" s="102"/>
    </row>
    <row r="24" spans="2:11" ht="26.25" customHeight="1">
      <c r="B24" s="9" t="s">
        <v>463</v>
      </c>
      <c r="C24" s="14" t="s">
        <v>464</v>
      </c>
      <c r="D24" s="10"/>
      <c r="E24" s="2"/>
      <c r="G24" s="2"/>
      <c r="J24" s="21" t="s">
        <v>229</v>
      </c>
      <c r="K24" s="103">
        <f>D11</f>
        <v>0</v>
      </c>
    </row>
    <row r="25" spans="2:11" ht="26.25" customHeight="1">
      <c r="B25" s="9" t="s">
        <v>465</v>
      </c>
      <c r="C25" s="14" t="s">
        <v>464</v>
      </c>
      <c r="D25" s="10"/>
      <c r="E25" s="2"/>
      <c r="G25" s="2"/>
      <c r="J25" s="99" t="s">
        <v>230</v>
      </c>
      <c r="K25" s="21" t="str">
        <f>D33</f>
        <v>NO</v>
      </c>
    </row>
    <row r="26" spans="2:11" ht="26.25" customHeight="1">
      <c r="G26" s="2"/>
      <c r="J26" s="99" t="s">
        <v>232</v>
      </c>
      <c r="K26" s="21" t="str">
        <f>IF(AND(K25="No",IF(ISNUMBER(MATCH(K24,H9:H11,0)),1,0)=1),"No","")</f>
        <v/>
      </c>
    </row>
    <row r="27" spans="2:11" ht="26.25" customHeight="1">
      <c r="B27" s="9" t="s">
        <v>466</v>
      </c>
      <c r="C27" s="14" t="s">
        <v>271</v>
      </c>
      <c r="D27" s="12"/>
      <c r="E27" s="2"/>
      <c r="G27" s="2"/>
      <c r="J27" s="2"/>
    </row>
    <row r="28" spans="2:11" ht="26.45">
      <c r="B28" s="9" t="s">
        <v>467</v>
      </c>
      <c r="C28" s="14" t="s">
        <v>468</v>
      </c>
      <c r="D28" s="10"/>
      <c r="E28" s="29" t="s">
        <v>469</v>
      </c>
      <c r="G28" s="2"/>
      <c r="J28" s="2"/>
    </row>
    <row r="29" spans="2:11" ht="26.45">
      <c r="B29" s="9" t="s">
        <v>470</v>
      </c>
      <c r="C29" s="14" t="s">
        <v>328</v>
      </c>
      <c r="D29" s="10"/>
      <c r="E29" s="2"/>
      <c r="G29" s="2"/>
      <c r="J29" s="2"/>
    </row>
    <row r="30" spans="2:11" ht="26.45">
      <c r="B30" s="9" t="s">
        <v>471</v>
      </c>
      <c r="C30" s="14" t="s">
        <v>329</v>
      </c>
      <c r="D30" s="10"/>
      <c r="E30" s="2"/>
      <c r="G30" s="2"/>
      <c r="J30" s="2"/>
    </row>
    <row r="31" spans="2:11" ht="26.45">
      <c r="B31" s="9" t="str">
        <f>_xlfn.IFNA(VLOOKUP($D$8,$J$5:$O$9,5, FALSE),"NABERS Rating type not defined")</f>
        <v>NABERS Rating type not defined</v>
      </c>
      <c r="C31" s="14" t="str">
        <f>_xlfn.IFNA(VLOOKUP($D$8,$J$5:$O$9,4, FALSE),"NABERS Rating type not defined")</f>
        <v>NABERS Rating type not defined</v>
      </c>
      <c r="D31" s="10"/>
      <c r="E31" s="2"/>
      <c r="G31" s="2"/>
      <c r="J31" s="2"/>
    </row>
    <row r="32" spans="2:11" ht="26.45">
      <c r="B32" s="23" t="str">
        <f>_xlfn.IFNA(VLOOKUP($D$8,$J$5:$O$9,6, FALSE),"NABERS Rating type not defined")</f>
        <v>NABERS Rating type not defined</v>
      </c>
      <c r="C32" s="24" t="str">
        <f>_xlfn.IFNA(VLOOKUP($D$8,$J$5:$O$9,4, FALSE),"NABERS Rating type not defined")</f>
        <v>NABERS Rating type not defined</v>
      </c>
      <c r="D32" s="25"/>
      <c r="E32" s="2"/>
      <c r="G32" s="2"/>
      <c r="J32" s="2"/>
    </row>
    <row r="33" spans="2:30" ht="26.25" customHeight="1">
      <c r="B33" s="233" t="s">
        <v>472</v>
      </c>
      <c r="C33" s="233"/>
      <c r="D33" s="26" t="str">
        <f>IF(D28&gt;=3,"YES","NO")</f>
        <v>NO</v>
      </c>
      <c r="E33" s="2"/>
      <c r="G33" s="2"/>
      <c r="J33" s="2"/>
    </row>
    <row r="34" spans="2:30" ht="26.25" customHeight="1">
      <c r="B34" s="233" t="s">
        <v>473</v>
      </c>
      <c r="C34" s="233"/>
      <c r="D34" s="104" t="str">
        <f>IF(OR(D11="Please Select",D11=""),"Please select the Green Star Rating targeted",VLOOKUP(D28,'Points Table'!#REF!,2,FALSE))</f>
        <v>Please select the Green Star Rating targeted</v>
      </c>
      <c r="E34" s="45" t="str">
        <f>IF(K26="No","Conditional Requirement not met for the Green Star Rating targeted","")</f>
        <v/>
      </c>
      <c r="G34" s="2"/>
      <c r="J34" s="2"/>
    </row>
    <row r="35" spans="2:30" customFormat="1" ht="13.15">
      <c r="C35" s="20"/>
      <c r="F35" s="2"/>
      <c r="G35" s="2"/>
      <c r="H35" s="2"/>
      <c r="I35" s="2"/>
      <c r="J35" s="2"/>
      <c r="K35" s="2"/>
      <c r="L35" s="2"/>
      <c r="M35" s="2"/>
      <c r="N35" s="2"/>
      <c r="O35" s="2"/>
      <c r="P35" s="2"/>
      <c r="Q35" s="2"/>
      <c r="R35" s="2"/>
      <c r="S35" s="2"/>
      <c r="T35" s="2"/>
      <c r="U35" s="2"/>
      <c r="V35" s="2"/>
      <c r="W35" s="2"/>
      <c r="X35" s="2"/>
      <c r="Y35" s="2"/>
      <c r="Z35" s="2"/>
      <c r="AA35" s="2"/>
      <c r="AB35" s="2"/>
      <c r="AC35" s="2"/>
      <c r="AD35" s="2"/>
    </row>
    <row r="36" spans="2:30" customFormat="1" ht="13.15">
      <c r="C36" s="20"/>
      <c r="F36" s="2"/>
      <c r="G36" s="2"/>
      <c r="H36" s="2"/>
      <c r="I36" s="2"/>
      <c r="J36" s="2"/>
      <c r="K36" s="2"/>
      <c r="L36" s="2"/>
      <c r="M36" s="2"/>
      <c r="N36" s="2"/>
      <c r="O36" s="2"/>
      <c r="P36" s="2"/>
      <c r="Q36" s="2"/>
      <c r="R36" s="2"/>
      <c r="S36" s="2"/>
      <c r="T36" s="2"/>
      <c r="U36" s="2"/>
      <c r="V36" s="2"/>
      <c r="W36" s="2"/>
      <c r="X36" s="2"/>
      <c r="Y36" s="2"/>
      <c r="Z36" s="2"/>
      <c r="AA36" s="2"/>
      <c r="AB36" s="2"/>
      <c r="AC36" s="2"/>
      <c r="AD36" s="2"/>
    </row>
  </sheetData>
  <sheetProtection sort="0" pivotTables="0"/>
  <customSheetViews>
    <customSheetView guid="{EB64909F-57DD-4DDD-BCA6-E2E53F6A878A}" showGridLines="0" fitToPage="1" hiddenColumns="1">
      <selection activeCell="F11" sqref="F11"/>
      <pageMargins left="0" right="0" top="0" bottom="0" header="0" footer="0"/>
      <pageSetup paperSize="9" scale="24" orientation="portrait" r:id="rId1"/>
    </customSheetView>
    <customSheetView guid="{737FE2A2-7D6D-41E7-9F3E-856AFF3D40B5}" showGridLines="0" fitToPage="1" hiddenColumns="1">
      <selection activeCell="F11" sqref="F11"/>
      <pageMargins left="0" right="0" top="0" bottom="0" header="0" footer="0"/>
      <pageSetup paperSize="9" scale="24" orientation="portrait" r:id="rId2"/>
    </customSheetView>
    <customSheetView guid="{9CB4225B-3411-463F-9946-E2F2B2F949B2}" scale="85" fitToPage="1" topLeftCell="A7">
      <selection activeCell="B21" sqref="B21"/>
      <pageMargins left="0" right="0" top="0" bottom="0" header="0" footer="0"/>
      <pageSetup paperSize="9" scale="24" orientation="portrait" r:id="rId3"/>
    </customSheetView>
    <customSheetView guid="{497CD90A-D0FB-4256-970A-AE9A469A458F}" scale="85" fitToPage="1">
      <selection activeCell="B21" sqref="B21"/>
      <pageMargins left="0" right="0" top="0" bottom="0" header="0" footer="0"/>
      <pageSetup paperSize="9" scale="24" orientation="portrait" r:id="rId4"/>
    </customSheetView>
  </customSheetViews>
  <mergeCells count="13">
    <mergeCell ref="J2:L2"/>
    <mergeCell ref="M2:O2"/>
    <mergeCell ref="E18:E19"/>
    <mergeCell ref="B5:C5"/>
    <mergeCell ref="B34:C34"/>
    <mergeCell ref="B33:C33"/>
    <mergeCell ref="B6:C6"/>
    <mergeCell ref="B7:C7"/>
    <mergeCell ref="B8:C8"/>
    <mergeCell ref="B9:C9"/>
    <mergeCell ref="B12:C12"/>
    <mergeCell ref="B17:C17"/>
    <mergeCell ref="B18:B19"/>
  </mergeCells>
  <conditionalFormatting sqref="D8">
    <cfRule type="expression" dxfId="58" priority="1">
      <formula>$D$8=$J$4</formula>
    </cfRule>
  </conditionalFormatting>
  <conditionalFormatting sqref="D11">
    <cfRule type="expression" dxfId="57" priority="15">
      <formula>$D$11=$H$4</formula>
    </cfRule>
  </conditionalFormatting>
  <conditionalFormatting sqref="E34">
    <cfRule type="expression" dxfId="56" priority="2">
      <formula>$E$34="Conditional Requirements not met for the Green Star Rating targeted"</formula>
    </cfRule>
  </conditionalFormatting>
  <dataValidations count="3">
    <dataValidation type="list" allowBlank="1" showInputMessage="1" showErrorMessage="1" sqref="D12" xr:uid="{00000000-0002-0000-0300-000000000000}">
      <formula1>$G$14:$G$15</formula1>
    </dataValidation>
    <dataValidation type="list" allowBlank="1" showInputMessage="1" showErrorMessage="1" sqref="D8" xr:uid="{00000000-0002-0000-0300-000001000000}">
      <formula1>$J$4:$J$8</formula1>
    </dataValidation>
    <dataValidation type="list" allowBlank="1" showInputMessage="1" showErrorMessage="1" sqref="D11" xr:uid="{00000000-0002-0000-0300-000002000000}">
      <formula1>$H$4:$H$11</formula1>
    </dataValidation>
  </dataValidations>
  <pageMargins left="0.70866141732283472" right="0.70866141732283472" top="0.74803149606299213" bottom="0.74803149606299213" header="0.31496062992125984" footer="0.31496062992125984"/>
  <pageSetup paperSize="9" scale="24" orientation="portrait" r:id="rId5"/>
  <drawing r:id="rId6"/>
  <legacyDrawing r:id="rId7"/>
  <legacyDrawingHF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'Points Table'!#REF!</xm:f>
          </x14:formula1>
          <xm:sqref>D28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B1:R49"/>
  <sheetViews>
    <sheetView showGridLines="0" zoomScale="70" zoomScaleNormal="70" workbookViewId="0">
      <selection activeCell="E12" sqref="E12"/>
    </sheetView>
  </sheetViews>
  <sheetFormatPr defaultColWidth="9.28515625" defaultRowHeight="12.75" customHeight="1"/>
  <cols>
    <col min="1" max="1" width="5.7109375" style="2" customWidth="1"/>
    <col min="2" max="2" width="44" style="2" customWidth="1"/>
    <col min="3" max="3" width="27.42578125" style="15" customWidth="1"/>
    <col min="4" max="4" width="46" style="2" customWidth="1"/>
    <col min="5" max="5" width="56" style="3" customWidth="1"/>
    <col min="6" max="6" width="31.7109375" style="2" customWidth="1"/>
    <col min="7" max="7" width="19.28515625" style="3" hidden="1" customWidth="1"/>
    <col min="8" max="9" width="31.7109375" style="2" hidden="1" customWidth="1"/>
    <col min="10" max="10" width="30.28515625" style="2" hidden="1" customWidth="1"/>
    <col min="11" max="11" width="18.28515625" style="2" hidden="1" customWidth="1"/>
    <col min="12" max="12" width="24" style="2" hidden="1" customWidth="1"/>
    <col min="13" max="13" width="10.7109375" style="2" hidden="1" customWidth="1"/>
    <col min="14" max="16" width="30.7109375" style="2" hidden="1" customWidth="1"/>
    <col min="17" max="17" width="14" style="2" hidden="1" customWidth="1"/>
    <col min="18" max="18" width="30.7109375" style="2" hidden="1" customWidth="1"/>
    <col min="19" max="16384" width="9.28515625" style="2"/>
  </cols>
  <sheetData>
    <row r="1" spans="2:18" ht="85.15" customHeight="1">
      <c r="G1" s="3" t="s">
        <v>38</v>
      </c>
      <c r="H1" s="2" t="s">
        <v>38</v>
      </c>
      <c r="I1" s="2" t="s">
        <v>38</v>
      </c>
      <c r="J1" s="2" t="s">
        <v>38</v>
      </c>
      <c r="K1" s="2" t="s">
        <v>38</v>
      </c>
      <c r="L1" s="2" t="s">
        <v>38</v>
      </c>
      <c r="M1" s="2" t="s">
        <v>38</v>
      </c>
      <c r="N1" s="2" t="s">
        <v>38</v>
      </c>
      <c r="O1" s="2" t="s">
        <v>38</v>
      </c>
      <c r="P1" s="2" t="s">
        <v>38</v>
      </c>
      <c r="Q1" s="2" t="s">
        <v>38</v>
      </c>
      <c r="R1" s="2" t="s">
        <v>38</v>
      </c>
    </row>
    <row r="2" spans="2:18" ht="12.75" customHeight="1">
      <c r="J2" s="230" t="s">
        <v>441</v>
      </c>
      <c r="K2" s="230"/>
      <c r="L2" s="230"/>
      <c r="M2" s="230"/>
      <c r="N2" s="230"/>
      <c r="O2" s="230"/>
      <c r="P2" s="230"/>
      <c r="Q2" s="230"/>
      <c r="R2" s="230"/>
    </row>
    <row r="3" spans="2:18" ht="33.75" customHeight="1">
      <c r="B3" s="16" t="s">
        <v>474</v>
      </c>
      <c r="C3" s="18"/>
      <c r="D3" s="17"/>
      <c r="E3" s="17"/>
      <c r="G3" s="2"/>
      <c r="J3" s="22" t="s">
        <v>266</v>
      </c>
      <c r="K3" s="110" t="s">
        <v>334</v>
      </c>
      <c r="L3" s="239" t="s">
        <v>273</v>
      </c>
      <c r="M3" s="240"/>
      <c r="N3" s="240"/>
      <c r="O3" s="240"/>
      <c r="P3" s="240"/>
      <c r="Q3" s="240"/>
      <c r="R3" s="241"/>
    </row>
    <row r="4" spans="2:18" ht="26.25" customHeight="1">
      <c r="G4" s="27" t="s">
        <v>443</v>
      </c>
      <c r="H4" s="21" t="s">
        <v>210</v>
      </c>
      <c r="J4" s="2" t="s">
        <v>210</v>
      </c>
    </row>
    <row r="5" spans="2:18" customFormat="1" ht="33.75" customHeight="1">
      <c r="B5" s="11" t="s">
        <v>475</v>
      </c>
      <c r="C5" s="19"/>
      <c r="D5" s="1"/>
      <c r="E5" s="1"/>
      <c r="F5" s="2"/>
      <c r="G5" s="21"/>
      <c r="H5" s="21" t="s">
        <v>213</v>
      </c>
      <c r="J5" s="109" t="s">
        <v>276</v>
      </c>
      <c r="K5" s="99" t="s">
        <v>278</v>
      </c>
      <c r="L5" s="99" t="s">
        <v>280</v>
      </c>
      <c r="M5" s="99" t="s">
        <v>282</v>
      </c>
      <c r="N5" s="99" t="s">
        <v>284</v>
      </c>
      <c r="O5" s="99" t="s">
        <v>286</v>
      </c>
      <c r="P5" s="99" t="s">
        <v>337</v>
      </c>
      <c r="Q5" s="99" t="s">
        <v>339</v>
      </c>
      <c r="R5" s="63" t="s">
        <v>341</v>
      </c>
    </row>
    <row r="6" spans="2:18" ht="12.75" customHeight="1">
      <c r="C6" s="2"/>
      <c r="F6" s="45"/>
      <c r="G6" s="45"/>
      <c r="H6" s="21" t="s">
        <v>215</v>
      </c>
      <c r="J6" s="109" t="s">
        <v>288</v>
      </c>
      <c r="K6" s="99" t="s">
        <v>278</v>
      </c>
      <c r="L6" s="99" t="s">
        <v>280</v>
      </c>
      <c r="M6" s="99" t="s">
        <v>282</v>
      </c>
      <c r="N6" s="99" t="s">
        <v>284</v>
      </c>
      <c r="O6" s="99" t="s">
        <v>286</v>
      </c>
      <c r="P6" s="99" t="s">
        <v>337</v>
      </c>
      <c r="Q6" s="99" t="s">
        <v>339</v>
      </c>
      <c r="R6" s="63" t="s">
        <v>341</v>
      </c>
    </row>
    <row r="7" spans="2:18" ht="26.25" customHeight="1">
      <c r="B7" s="232" t="s">
        <v>435</v>
      </c>
      <c r="C7" s="232"/>
      <c r="D7" s="12"/>
      <c r="G7" s="28" t="s">
        <v>444</v>
      </c>
      <c r="H7" s="21" t="s">
        <v>217</v>
      </c>
      <c r="J7" s="109" t="s">
        <v>295</v>
      </c>
      <c r="K7" s="99" t="s">
        <v>278</v>
      </c>
      <c r="L7" s="99" t="s">
        <v>280</v>
      </c>
      <c r="M7" s="99" t="s">
        <v>282</v>
      </c>
      <c r="N7" s="99" t="s">
        <v>284</v>
      </c>
      <c r="O7" s="99" t="s">
        <v>301</v>
      </c>
      <c r="P7" s="99" t="s">
        <v>337</v>
      </c>
      <c r="Q7" s="99" t="s">
        <v>339</v>
      </c>
      <c r="R7" s="63" t="s">
        <v>341</v>
      </c>
    </row>
    <row r="8" spans="2:18" ht="26.25" customHeight="1">
      <c r="B8" s="232" t="s">
        <v>445</v>
      </c>
      <c r="C8" s="232"/>
      <c r="D8" s="86"/>
      <c r="G8" s="28" t="s">
        <v>476</v>
      </c>
      <c r="H8" s="21" t="s">
        <v>219</v>
      </c>
      <c r="J8" s="109" t="s">
        <v>303</v>
      </c>
      <c r="K8" s="99" t="s">
        <v>305</v>
      </c>
      <c r="L8" s="99" t="s">
        <v>477</v>
      </c>
      <c r="M8" s="99" t="s">
        <v>309</v>
      </c>
      <c r="N8" s="99" t="s">
        <v>311</v>
      </c>
      <c r="O8" s="99" t="s">
        <v>348</v>
      </c>
      <c r="P8" s="99" t="s">
        <v>478</v>
      </c>
      <c r="Q8" s="99" t="s">
        <v>477</v>
      </c>
      <c r="R8" s="63" t="s">
        <v>341</v>
      </c>
    </row>
    <row r="9" spans="2:18" ht="26.25" customHeight="1">
      <c r="B9" s="232" t="s">
        <v>446</v>
      </c>
      <c r="C9" s="232"/>
      <c r="D9" s="87"/>
      <c r="G9" s="28" t="s">
        <v>447</v>
      </c>
      <c r="H9" s="21" t="s">
        <v>221</v>
      </c>
    </row>
    <row r="10" spans="2:18" ht="26.25" customHeight="1">
      <c r="B10" s="232" t="s">
        <v>260</v>
      </c>
      <c r="C10" s="232"/>
      <c r="D10" s="88"/>
      <c r="G10" s="28" t="s">
        <v>448</v>
      </c>
      <c r="H10" s="21" t="s">
        <v>223</v>
      </c>
    </row>
    <row r="11" spans="2:18" ht="26.25" customHeight="1">
      <c r="B11" s="232" t="s">
        <v>69</v>
      </c>
      <c r="C11" s="232"/>
      <c r="D11" s="88"/>
      <c r="E11" s="62"/>
      <c r="G11" s="28" t="s">
        <v>450</v>
      </c>
      <c r="H11" s="21" t="s">
        <v>225</v>
      </c>
    </row>
    <row r="12" spans="2:18" ht="24.75" customHeight="1">
      <c r="B12" s="84" t="s">
        <v>479</v>
      </c>
      <c r="C12" s="85"/>
      <c r="D12" s="83">
        <f>DATE(YEAR(D11)+1,MONTH(D11),DAY(D11)-1)</f>
        <v>365</v>
      </c>
      <c r="E12" s="45"/>
      <c r="F12" s="45"/>
      <c r="G12" s="45"/>
      <c r="H12" s="45"/>
      <c r="I12" s="81"/>
    </row>
    <row r="13" spans="2:18" ht="24.75" customHeight="1">
      <c r="B13" s="84" t="s">
        <v>208</v>
      </c>
      <c r="C13" s="85"/>
      <c r="D13" s="100"/>
      <c r="E13" s="45"/>
      <c r="F13" s="45"/>
      <c r="G13" s="45"/>
      <c r="H13" s="45"/>
      <c r="I13" s="81"/>
    </row>
    <row r="14" spans="2:18" ht="26.25" customHeight="1">
      <c r="B14" s="232" t="s">
        <v>452</v>
      </c>
      <c r="C14" s="232"/>
      <c r="D14" s="88"/>
      <c r="G14" s="2"/>
    </row>
    <row r="15" spans="2:18" ht="26.25" customHeight="1">
      <c r="G15" s="105" t="s">
        <v>455</v>
      </c>
    </row>
    <row r="16" spans="2:18" customFormat="1" ht="33.75" customHeight="1">
      <c r="B16" s="11" t="s">
        <v>480</v>
      </c>
      <c r="C16" s="19"/>
      <c r="D16" s="1"/>
      <c r="E16" s="1"/>
      <c r="F16" s="2"/>
      <c r="G16" s="113" t="s">
        <v>456</v>
      </c>
      <c r="H16" s="2"/>
      <c r="I16" s="2"/>
    </row>
    <row r="17" spans="2:11" ht="12.75" customHeight="1">
      <c r="C17" s="2"/>
      <c r="F17" s="45"/>
      <c r="G17" s="45"/>
      <c r="H17" s="45"/>
      <c r="I17" s="45"/>
    </row>
    <row r="18" spans="2:11" ht="20.100000000000001" customHeight="1">
      <c r="B18" s="9" t="s">
        <v>458</v>
      </c>
      <c r="C18" s="14" t="s">
        <v>271</v>
      </c>
      <c r="D18" s="45"/>
      <c r="E18" s="45"/>
      <c r="F18" s="45"/>
      <c r="G18" s="45"/>
      <c r="H18" s="45"/>
      <c r="I18" s="45"/>
    </row>
    <row r="19" spans="2:11" ht="26.45">
      <c r="B19" s="9" t="s">
        <v>481</v>
      </c>
      <c r="C19" s="14" t="s">
        <v>482</v>
      </c>
      <c r="D19" s="50"/>
      <c r="E19" s="29" t="s">
        <v>483</v>
      </c>
      <c r="F19" s="45"/>
      <c r="G19" s="45"/>
      <c r="H19" s="45"/>
      <c r="I19" s="45"/>
    </row>
    <row r="20" spans="2:11" ht="26.45">
      <c r="B20" s="9" t="str">
        <f>_xlfn.IFNA(VLOOKUP($D$10,$J$5:$R$8,7, FALSE),"NABERS Rating type not defined")</f>
        <v>NABERS Rating type not defined</v>
      </c>
      <c r="C20" s="14" t="str">
        <f>_xlfn.IFNA(VLOOKUP($D$10,$J$5:$R$8,8, FALSE),"NABERS Rating type not defined")</f>
        <v>NABERS Rating type not defined</v>
      </c>
      <c r="D20" s="10"/>
      <c r="E20" s="114" t="s">
        <v>376</v>
      </c>
      <c r="F20" s="45"/>
      <c r="G20" s="45"/>
      <c r="H20" s="45"/>
      <c r="I20" s="45"/>
    </row>
    <row r="21" spans="2:11" ht="57.75" customHeight="1">
      <c r="B21" s="9" t="str">
        <f>_xlfn.IFNA(VLOOKUP($D$10,$J$5:$R$8,9, FALSE),"NABERS Rating type not defined")</f>
        <v>NABERS Rating type not defined</v>
      </c>
      <c r="C21" s="14" t="str">
        <f>_xlfn.IFNA(VLOOKUP($D$10,$J$5:$R$8,4, FALSE),"NABERS Rating type not defined")</f>
        <v>NABERS Rating type not defined</v>
      </c>
      <c r="D21" s="10"/>
      <c r="E21" s="29" t="s">
        <v>363</v>
      </c>
      <c r="F21" s="45"/>
      <c r="G21" s="2"/>
      <c r="H21" s="45"/>
      <c r="I21" s="45"/>
    </row>
    <row r="22" spans="2:11" ht="20.100000000000001" customHeight="1">
      <c r="C22" s="2"/>
      <c r="F22" s="45"/>
      <c r="G22" s="45"/>
      <c r="H22" s="45"/>
      <c r="I22" s="45"/>
    </row>
    <row r="23" spans="2:11" customFormat="1" ht="33.75" customHeight="1">
      <c r="B23" s="11" t="s">
        <v>484</v>
      </c>
      <c r="C23" s="19"/>
      <c r="D23" s="1"/>
      <c r="E23" s="1"/>
      <c r="F23" s="2"/>
      <c r="G23" s="2"/>
      <c r="H23" s="2"/>
      <c r="I23" s="2"/>
    </row>
    <row r="24" spans="2:11" ht="12.75" customHeight="1">
      <c r="C24" s="2"/>
      <c r="F24" s="45"/>
      <c r="G24" s="45"/>
      <c r="H24" s="45"/>
      <c r="I24" s="45"/>
    </row>
    <row r="25" spans="2:11" ht="26.25" customHeight="1">
      <c r="B25" s="9" t="s">
        <v>458</v>
      </c>
      <c r="C25" s="14" t="s">
        <v>271</v>
      </c>
      <c r="D25" s="12"/>
      <c r="E25" s="2"/>
    </row>
    <row r="26" spans="2:11" ht="25.5" customHeight="1">
      <c r="B26" s="234" t="s">
        <v>133</v>
      </c>
      <c r="C26" s="235"/>
      <c r="D26" s="80"/>
      <c r="E26" s="45"/>
      <c r="F26" s="45"/>
      <c r="G26" s="45"/>
      <c r="H26" s="45"/>
      <c r="I26" s="45"/>
      <c r="J26" s="242" t="s">
        <v>457</v>
      </c>
      <c r="K26" s="242"/>
    </row>
    <row r="27" spans="2:11" ht="20.100000000000001" customHeight="1">
      <c r="B27" s="236" t="s">
        <v>135</v>
      </c>
      <c r="C27" s="82" t="s">
        <v>137</v>
      </c>
      <c r="D27" s="98"/>
      <c r="E27" s="238" t="str">
        <f>IF(ISBLANK(D27),"",IF(K32=1,"","The rated period must be within 3 months of the Performance period"))</f>
        <v/>
      </c>
      <c r="F27" s="45"/>
      <c r="G27" s="45"/>
      <c r="H27" s="45"/>
      <c r="I27" s="45"/>
      <c r="J27" s="89" t="s">
        <v>144</v>
      </c>
      <c r="K27" s="90">
        <f>D11</f>
        <v>0</v>
      </c>
    </row>
    <row r="28" spans="2:11" ht="20.100000000000001" customHeight="1">
      <c r="B28" s="237"/>
      <c r="C28" s="82" t="s">
        <v>139</v>
      </c>
      <c r="D28" s="83">
        <f>DATE(YEAR(D27)+1,MONTH(D27),DAY(D27)-1)</f>
        <v>365</v>
      </c>
      <c r="E28" s="238"/>
      <c r="F28" s="45"/>
      <c r="G28" s="45"/>
      <c r="H28" s="45"/>
      <c r="I28" s="45"/>
      <c r="J28" s="91" t="s">
        <v>147</v>
      </c>
      <c r="K28" s="92">
        <f>D27</f>
        <v>0</v>
      </c>
    </row>
    <row r="29" spans="2:11" ht="26.25" customHeight="1">
      <c r="B29" s="9" t="s">
        <v>460</v>
      </c>
      <c r="C29" s="14" t="s">
        <v>461</v>
      </c>
      <c r="D29" s="10"/>
      <c r="E29" s="2"/>
      <c r="J29" s="91" t="s">
        <v>149</v>
      </c>
      <c r="K29" s="92">
        <f>D28</f>
        <v>365</v>
      </c>
    </row>
    <row r="30" spans="2:11" ht="26.25" customHeight="1">
      <c r="B30" s="9" t="str">
        <f>_xlfn.IFNA(VLOOKUP($D$10,$J$5:$R$8,2, FALSE),"NABERS Rating type not defined")</f>
        <v>NABERS Rating type not defined</v>
      </c>
      <c r="C30" s="14" t="str">
        <f>_xlfn.IFNA(VLOOKUP($D$10,$J$5:$R$8,3, FALSE),"NABERS Rating type not defined")</f>
        <v>NABERS Rating type not defined</v>
      </c>
      <c r="D30" s="10"/>
      <c r="E30" s="2"/>
      <c r="G30" s="2"/>
      <c r="J30" s="93" t="s">
        <v>459</v>
      </c>
      <c r="K30" s="94">
        <f>K27-K28</f>
        <v>0</v>
      </c>
    </row>
    <row r="31" spans="2:11" ht="26.25" customHeight="1">
      <c r="B31" s="4"/>
      <c r="E31" s="2"/>
      <c r="G31" s="2"/>
      <c r="J31" s="95" t="s">
        <v>155</v>
      </c>
      <c r="K31" s="94">
        <f>365-ABS(K30)</f>
        <v>365</v>
      </c>
    </row>
    <row r="32" spans="2:11" ht="26.25" customHeight="1">
      <c r="B32" s="9" t="s">
        <v>462</v>
      </c>
      <c r="C32" s="14" t="s">
        <v>271</v>
      </c>
      <c r="D32" s="12"/>
      <c r="E32" s="2"/>
      <c r="G32" s="2"/>
      <c r="J32" s="96" t="s">
        <v>159</v>
      </c>
      <c r="K32" s="97">
        <f>IF(K31&gt;=90,1,0)</f>
        <v>1</v>
      </c>
    </row>
    <row r="33" spans="2:11" ht="26.25" customHeight="1">
      <c r="B33" s="9" t="s">
        <v>463</v>
      </c>
      <c r="C33" s="14" t="s">
        <v>464</v>
      </c>
      <c r="D33" s="10"/>
      <c r="E33" s="2"/>
      <c r="G33" s="2"/>
    </row>
    <row r="34" spans="2:11" ht="26.25" customHeight="1">
      <c r="B34" s="9" t="s">
        <v>465</v>
      </c>
      <c r="C34" s="14" t="s">
        <v>464</v>
      </c>
      <c r="D34" s="10"/>
      <c r="E34" s="2"/>
      <c r="G34" s="2"/>
      <c r="J34" s="102" t="s">
        <v>228</v>
      </c>
      <c r="K34" s="102"/>
    </row>
    <row r="35" spans="2:11" ht="26.25" customHeight="1">
      <c r="G35" s="2"/>
      <c r="J35" s="21" t="s">
        <v>229</v>
      </c>
      <c r="K35" s="103">
        <f>D13</f>
        <v>0</v>
      </c>
    </row>
    <row r="36" spans="2:11" ht="26.25" customHeight="1">
      <c r="B36" s="9" t="s">
        <v>466</v>
      </c>
      <c r="C36" s="14" t="s">
        <v>271</v>
      </c>
      <c r="D36" s="12"/>
      <c r="E36" s="2"/>
      <c r="G36" s="2"/>
      <c r="J36" s="99" t="s">
        <v>230</v>
      </c>
      <c r="K36" s="21" t="str">
        <f>D48</f>
        <v>NO</v>
      </c>
    </row>
    <row r="37" spans="2:11" ht="26.45">
      <c r="B37" s="9" t="s">
        <v>467</v>
      </c>
      <c r="C37" s="14" t="s">
        <v>468</v>
      </c>
      <c r="D37" s="10"/>
      <c r="E37" s="29" t="s">
        <v>469</v>
      </c>
      <c r="G37" s="2"/>
      <c r="J37" s="99" t="s">
        <v>232</v>
      </c>
      <c r="K37" s="21" t="str">
        <f>IF(AND(K36="No",IF(ISNUMBER(MATCH(K35,H9:H11,0)),1,0)=1),"No","")</f>
        <v/>
      </c>
    </row>
    <row r="38" spans="2:11" ht="26.45">
      <c r="B38" s="9" t="s">
        <v>470</v>
      </c>
      <c r="C38" s="14" t="s">
        <v>328</v>
      </c>
      <c r="D38" s="10"/>
      <c r="E38" s="2"/>
      <c r="G38" s="2"/>
    </row>
    <row r="39" spans="2:11" ht="26.45">
      <c r="B39" s="9" t="s">
        <v>471</v>
      </c>
      <c r="C39" s="14" t="s">
        <v>329</v>
      </c>
      <c r="D39" s="10"/>
      <c r="E39" s="2"/>
      <c r="G39" s="2"/>
    </row>
    <row r="40" spans="2:11" ht="26.45">
      <c r="B40" s="9" t="str">
        <f>_xlfn.IFNA(VLOOKUP($D$10,$J$5:$R$8,5, FALSE),"NABERS Rating type not defined")</f>
        <v>NABERS Rating type not defined</v>
      </c>
      <c r="C40" s="14" t="str">
        <f>_xlfn.IFNA(VLOOKUP($D$10,$J$5:$R$8,4, FALSE),"NABERS Rating type not defined")</f>
        <v>NABERS Rating type not defined</v>
      </c>
      <c r="D40" s="10"/>
      <c r="E40" s="2"/>
      <c r="G40" s="2"/>
    </row>
    <row r="41" spans="2:11" ht="26.45">
      <c r="B41" s="9" t="str">
        <f>_xlfn.IFNA(VLOOKUP($D$10,$J$5:$R$8,6, FALSE),"NABERS Rating type not defined")</f>
        <v>NABERS Rating type not defined</v>
      </c>
      <c r="C41" s="14" t="str">
        <f>_xlfn.IFNA(VLOOKUP($D$10,$J$5:$R$8,4, FALSE),"NABERS Rating type not defined")</f>
        <v>NABERS Rating type not defined</v>
      </c>
      <c r="D41" s="10"/>
      <c r="E41" s="2"/>
      <c r="G41" s="2"/>
    </row>
    <row r="42" spans="2:11" ht="30" customHeight="1">
      <c r="B42" s="45"/>
      <c r="C42" s="45"/>
      <c r="D42" s="48"/>
      <c r="E42" s="45"/>
      <c r="F42" s="45"/>
      <c r="G42" s="45"/>
      <c r="H42" s="45"/>
      <c r="I42" s="45"/>
    </row>
    <row r="43" spans="2:11" ht="30" customHeight="1">
      <c r="B43" s="46" t="s">
        <v>485</v>
      </c>
      <c r="C43" s="111" t="str">
        <f>_xlfn.IFNA(VLOOKUP($D$10,$J$5:$R$8,4, FALSE),"NABERS Rating type not defined")</f>
        <v>NABERS Rating type not defined</v>
      </c>
      <c r="D43" s="26">
        <f>D21</f>
        <v>0</v>
      </c>
      <c r="E43" s="45"/>
      <c r="F43" s="45"/>
      <c r="G43" s="45"/>
      <c r="H43" s="45"/>
      <c r="I43" s="45"/>
    </row>
    <row r="44" spans="2:11" ht="30" customHeight="1">
      <c r="B44" s="46" t="s">
        <v>486</v>
      </c>
      <c r="C44" s="111" t="str">
        <f>_xlfn.IFNA(VLOOKUP($D$10,$J$5:$R$8,4, FALSE),"NABERS Rating type not defined")</f>
        <v>NABERS Rating type not defined</v>
      </c>
      <c r="D44" s="26">
        <f>D40</f>
        <v>0</v>
      </c>
      <c r="E44" s="45"/>
      <c r="F44" s="45"/>
      <c r="G44" s="45"/>
      <c r="H44" s="45"/>
      <c r="I44" s="45"/>
    </row>
    <row r="45" spans="2:11" ht="30" customHeight="1">
      <c r="B45" s="46" t="s">
        <v>487</v>
      </c>
      <c r="C45" s="112" t="s">
        <v>328</v>
      </c>
      <c r="D45" s="47">
        <f>MAX(0,IFERROR((D43-D44)/D43,0))</f>
        <v>0</v>
      </c>
      <c r="E45" s="45"/>
      <c r="F45" s="45"/>
      <c r="G45" s="45"/>
      <c r="H45" s="45"/>
      <c r="I45" s="45"/>
    </row>
    <row r="46" spans="2:11" ht="30" customHeight="1">
      <c r="B46" s="45"/>
      <c r="C46" s="45"/>
      <c r="D46" s="48"/>
      <c r="E46" s="45"/>
      <c r="F46" s="45"/>
      <c r="G46" s="45"/>
      <c r="H46" s="45"/>
      <c r="I46" s="45"/>
    </row>
    <row r="47" spans="2:11" ht="20.100000000000001" customHeight="1">
      <c r="B47" s="45"/>
      <c r="C47" s="45"/>
      <c r="D47" s="26" t="s">
        <v>488</v>
      </c>
      <c r="E47" s="45"/>
      <c r="F47" s="45"/>
      <c r="G47" s="45"/>
      <c r="H47" s="45"/>
      <c r="I47" s="45"/>
    </row>
    <row r="48" spans="2:11" ht="20.100000000000001" customHeight="1">
      <c r="B48" s="233" t="s">
        <v>230</v>
      </c>
      <c r="C48" s="233"/>
      <c r="D48" s="26" t="str">
        <f>IF(D37&gt;=3,"YES","NO")</f>
        <v>NO</v>
      </c>
      <c r="E48" s="45"/>
      <c r="F48" s="45"/>
      <c r="G48" s="45"/>
      <c r="H48" s="45"/>
      <c r="I48" s="45"/>
    </row>
    <row r="49" spans="2:9" ht="27" customHeight="1">
      <c r="B49" s="233" t="s">
        <v>489</v>
      </c>
      <c r="C49" s="233"/>
      <c r="D49" s="104" t="str">
        <f>IF(OR(D13="Please Select",D13=""),"Please select the Green Star Rating targeted",VLOOKUP(D45,'Points Table'!B5:C25,2,TRUE))</f>
        <v>Please select the Green Star Rating targeted</v>
      </c>
      <c r="E49" s="45" t="str">
        <f>IF(K37="No","Conditional Requirements not met for the Green Star Rating targeted","")</f>
        <v/>
      </c>
      <c r="F49" s="45"/>
      <c r="G49" s="45"/>
      <c r="H49" s="45"/>
      <c r="I49" s="45"/>
    </row>
  </sheetData>
  <sheetProtection sort="0" pivotTables="0"/>
  <customSheetViews>
    <customSheetView guid="{EB64909F-57DD-4DDD-BCA6-E2E53F6A878A}" scale="85" showGridLines="0" fitToPage="1" hiddenColumns="1">
      <selection activeCell="I9" sqref="I9"/>
      <pageMargins left="0" right="0" top="0" bottom="0" header="0" footer="0"/>
      <pageSetup paperSize="9" scale="24" orientation="portrait" r:id="rId1"/>
    </customSheetView>
    <customSheetView guid="{737FE2A2-7D6D-41E7-9F3E-856AFF3D40B5}" scale="85" showGridLines="0" fitToPage="1" hiddenColumns="1">
      <selection activeCell="F20" sqref="F20"/>
      <pageMargins left="0" right="0" top="0" bottom="0" header="0" footer="0"/>
      <pageSetup paperSize="9" scale="24" orientation="portrait" r:id="rId2"/>
    </customSheetView>
    <customSheetView guid="{9CB4225B-3411-463F-9946-E2F2B2F949B2}" scale="70" fitToPage="1">
      <selection activeCell="J5" sqref="J5"/>
      <pageMargins left="0" right="0" top="0" bottom="0" header="0" footer="0"/>
      <pageSetup paperSize="9" scale="24" orientation="portrait" r:id="rId3"/>
    </customSheetView>
    <customSheetView guid="{497CD90A-D0FB-4256-970A-AE9A469A458F}" showGridLines="0" showRowCol="0" fitToPage="1" topLeftCell="A7">
      <selection activeCell="C21" sqref="C21"/>
      <pageMargins left="0" right="0" top="0" bottom="0" header="0" footer="0"/>
      <pageSetup paperSize="9" scale="24" orientation="portrait" r:id="rId4"/>
    </customSheetView>
  </customSheetViews>
  <mergeCells count="16">
    <mergeCell ref="L3:R3"/>
    <mergeCell ref="J2:L2"/>
    <mergeCell ref="M2:O2"/>
    <mergeCell ref="P2:R2"/>
    <mergeCell ref="J26:K26"/>
    <mergeCell ref="E27:E28"/>
    <mergeCell ref="B48:C48"/>
    <mergeCell ref="B49:C49"/>
    <mergeCell ref="B7:C7"/>
    <mergeCell ref="B8:C8"/>
    <mergeCell ref="B9:C9"/>
    <mergeCell ref="B10:C10"/>
    <mergeCell ref="B11:C11"/>
    <mergeCell ref="B14:C14"/>
    <mergeCell ref="B26:C26"/>
    <mergeCell ref="B27:B28"/>
  </mergeCells>
  <conditionalFormatting sqref="D10">
    <cfRule type="expression" dxfId="55" priority="1">
      <formula>$D$10=$J$4</formula>
    </cfRule>
  </conditionalFormatting>
  <conditionalFormatting sqref="D13">
    <cfRule type="expression" dxfId="54" priority="16">
      <formula>$D$13=$H$4</formula>
    </cfRule>
  </conditionalFormatting>
  <conditionalFormatting sqref="E49">
    <cfRule type="expression" dxfId="53" priority="3">
      <formula>$E$49="Conditional Requirements not met for the Green Star Rating targeted"</formula>
    </cfRule>
  </conditionalFormatting>
  <dataValidations count="5">
    <dataValidation type="list" allowBlank="1" showInputMessage="1" showErrorMessage="1" sqref="D10" xr:uid="{00000000-0002-0000-0400-000000000000}">
      <formula1>$J$4:$J$8</formula1>
    </dataValidation>
    <dataValidation type="list" allowBlank="1" showInputMessage="1" showErrorMessage="1" sqref="H20" xr:uid="{00000000-0002-0000-0400-000001000000}">
      <formula1>RatingType</formula1>
    </dataValidation>
    <dataValidation type="list" allowBlank="1" showInputMessage="1" showErrorMessage="1" sqref="H22" xr:uid="{00000000-0002-0000-0400-000002000000}">
      <formula1>BldUse</formula1>
    </dataValidation>
    <dataValidation type="list" allowBlank="1" showInputMessage="1" showErrorMessage="1" sqref="D14" xr:uid="{00000000-0002-0000-0400-000003000000}">
      <formula1>$G$15:$G$16</formula1>
    </dataValidation>
    <dataValidation type="list" allowBlank="1" showInputMessage="1" showErrorMessage="1" sqref="D13" xr:uid="{00000000-0002-0000-0400-000004000000}">
      <formula1>$H$4:$H$11</formula1>
    </dataValidation>
  </dataValidations>
  <pageMargins left="0.70866141732283472" right="0.70866141732283472" top="0.74803149606299213" bottom="0.74803149606299213" header="0.31496062992125984" footer="0.31496062992125984"/>
  <pageSetup paperSize="9" scale="24" orientation="portrait" r:id="rId5"/>
  <drawing r:id="rId6"/>
  <legacyDrawing r:id="rId7"/>
  <legacyDrawingHF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'Points Table'!#REF!</xm:f>
          </x14:formula1>
          <xm:sqref>D37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K208"/>
  <sheetViews>
    <sheetView showGridLines="0" topLeftCell="A10" zoomScale="80" zoomScaleNormal="80" workbookViewId="0">
      <selection activeCell="I19" sqref="I19"/>
    </sheetView>
  </sheetViews>
  <sheetFormatPr defaultColWidth="9.28515625" defaultRowHeight="13.15"/>
  <cols>
    <col min="1" max="1" width="5.7109375" style="2" customWidth="1"/>
    <col min="2" max="2" width="40.5703125" style="2" customWidth="1"/>
    <col min="3" max="3" width="31.28515625" style="2" customWidth="1"/>
    <col min="4" max="4" width="29.7109375" style="2" customWidth="1"/>
    <col min="5" max="5" width="25.28515625" style="2" customWidth="1"/>
    <col min="6" max="6" width="23.42578125" style="2" customWidth="1"/>
    <col min="7" max="7" width="26" style="2" customWidth="1"/>
    <col min="8" max="9" width="23.28515625" style="2" customWidth="1"/>
    <col min="10" max="10" width="23.28515625" style="3" customWidth="1"/>
    <col min="11" max="11" width="22.42578125" style="2" customWidth="1"/>
    <col min="12" max="12" width="30.7109375" style="2" customWidth="1"/>
    <col min="13" max="16384" width="9.28515625" style="2"/>
  </cols>
  <sheetData>
    <row r="1" spans="2:11" ht="82.5" customHeight="1"/>
    <row r="2" spans="2:11" ht="12.75" customHeight="1"/>
    <row r="3" spans="2:11" s="55" customFormat="1" ht="33.75" customHeight="1">
      <c r="B3" s="53" t="s">
        <v>490</v>
      </c>
      <c r="C3" s="54"/>
      <c r="D3" s="54"/>
      <c r="E3" s="54"/>
      <c r="F3" s="54"/>
      <c r="G3" s="54"/>
      <c r="H3" s="54"/>
      <c r="I3" s="54"/>
      <c r="J3" s="54"/>
      <c r="K3" s="54"/>
    </row>
    <row r="5" spans="2:11" ht="15.6">
      <c r="B5" s="1" t="s">
        <v>491</v>
      </c>
      <c r="C5" s="1"/>
      <c r="D5" s="1"/>
      <c r="E5" s="1"/>
      <c r="F5" s="1"/>
      <c r="G5" s="1"/>
      <c r="H5" s="1"/>
      <c r="I5" s="1"/>
      <c r="J5" s="1"/>
      <c r="K5" s="1"/>
    </row>
    <row r="6" spans="2:11">
      <c r="I6" s="3"/>
      <c r="J6" s="2"/>
    </row>
    <row r="7" spans="2:11" ht="30" customHeight="1">
      <c r="B7" s="9" t="s">
        <v>492</v>
      </c>
      <c r="C7" s="56"/>
      <c r="D7" s="56"/>
      <c r="G7" s="9" t="s">
        <v>493</v>
      </c>
      <c r="H7" s="9" t="s">
        <v>494</v>
      </c>
      <c r="J7" s="2"/>
    </row>
    <row r="8" spans="2:11" ht="30" customHeight="1">
      <c r="B8" s="9" t="s">
        <v>445</v>
      </c>
      <c r="C8" s="258"/>
      <c r="D8" s="259"/>
      <c r="G8" s="23" t="s">
        <v>495</v>
      </c>
      <c r="H8" s="156"/>
      <c r="J8" s="2"/>
    </row>
    <row r="9" spans="2:11" ht="30" customHeight="1">
      <c r="B9" s="9" t="s">
        <v>496</v>
      </c>
      <c r="C9" s="258"/>
      <c r="D9" s="259"/>
      <c r="G9" s="9" t="s">
        <v>497</v>
      </c>
      <c r="H9" s="155">
        <f>DATE(YEAR(H8)+1,MONTH(H8),DAY(H8)-1)</f>
        <v>365</v>
      </c>
      <c r="J9" s="2"/>
    </row>
    <row r="10" spans="2:11" ht="40.5" customHeight="1">
      <c r="B10" s="9" t="s">
        <v>498</v>
      </c>
      <c r="C10" s="258"/>
      <c r="D10" s="259"/>
      <c r="F10" s="57"/>
      <c r="G10" s="56"/>
      <c r="H10" s="15"/>
      <c r="J10" s="2"/>
    </row>
    <row r="11" spans="2:11" ht="30" customHeight="1">
      <c r="B11" s="9" t="s">
        <v>499</v>
      </c>
      <c r="C11" s="258"/>
      <c r="D11" s="259"/>
      <c r="G11" s="9" t="s">
        <v>500</v>
      </c>
      <c r="H11" s="133"/>
      <c r="J11" s="2"/>
    </row>
    <row r="12" spans="2:11" ht="30" customHeight="1">
      <c r="B12" s="9" t="s">
        <v>501</v>
      </c>
      <c r="C12" s="258"/>
      <c r="D12" s="259"/>
      <c r="G12" s="56"/>
      <c r="H12" s="157"/>
      <c r="J12" s="2"/>
    </row>
    <row r="13" spans="2:11">
      <c r="B13" s="58"/>
      <c r="C13" s="58"/>
      <c r="D13" s="59"/>
      <c r="J13" s="2"/>
    </row>
    <row r="14" spans="2:11">
      <c r="J14" s="2"/>
    </row>
    <row r="15" spans="2:11" ht="15.6">
      <c r="B15" s="1" t="s">
        <v>502</v>
      </c>
      <c r="C15" s="1"/>
      <c r="D15" s="1"/>
      <c r="E15" s="1"/>
      <c r="F15" s="1"/>
      <c r="G15" s="1"/>
      <c r="H15" s="1"/>
      <c r="I15" s="1"/>
      <c r="J15" s="1"/>
      <c r="K15" s="1"/>
    </row>
    <row r="16" spans="2:11">
      <c r="J16" s="2"/>
    </row>
    <row r="17" spans="1:11" ht="33" customHeight="1">
      <c r="B17" s="256" t="s">
        <v>503</v>
      </c>
      <c r="C17" s="254" t="s">
        <v>79</v>
      </c>
      <c r="D17" s="252" t="s">
        <v>81</v>
      </c>
      <c r="E17" s="249" t="s">
        <v>504</v>
      </c>
      <c r="F17" s="250"/>
      <c r="G17" s="250"/>
      <c r="H17" s="251"/>
      <c r="I17" s="252" t="s">
        <v>505</v>
      </c>
      <c r="J17" s="252" t="s">
        <v>506</v>
      </c>
      <c r="K17" s="254" t="s">
        <v>507</v>
      </c>
    </row>
    <row r="18" spans="1:11" ht="37.5" customHeight="1">
      <c r="B18" s="256"/>
      <c r="C18" s="254"/>
      <c r="D18" s="253"/>
      <c r="E18" s="76" t="s">
        <v>508</v>
      </c>
      <c r="F18" s="107" t="s">
        <v>509</v>
      </c>
      <c r="G18" s="247" t="s">
        <v>510</v>
      </c>
      <c r="H18" s="257"/>
      <c r="I18" s="253"/>
      <c r="J18" s="253"/>
      <c r="K18" s="254"/>
    </row>
    <row r="19" spans="1:11" ht="20.100000000000001" customHeight="1">
      <c r="B19" s="64">
        <v>1</v>
      </c>
      <c r="C19" s="9" t="s">
        <v>463</v>
      </c>
      <c r="D19" s="60">
        <f>IF('19A NABERS Water Simple'!D24="", '19A NABERS Water Detailed'!D33,'19A NABERS Water Simple'!D24)</f>
        <v>0</v>
      </c>
      <c r="E19" s="134"/>
      <c r="F19" s="160"/>
      <c r="G19" s="71">
        <f>IFERROR(VLOOKUP(E19,#REF!,4,FALSE), 0)</f>
        <v>0</v>
      </c>
      <c r="H19" s="162"/>
      <c r="I19" s="158"/>
      <c r="J19" s="79" t="str">
        <f>IF(I19="Yes","No",IF(I19="No","Yes",""))</f>
        <v/>
      </c>
      <c r="K19" s="132">
        <f>IF(E19="User Defined",(D19*H19/1000),(D19*G19/1000))</f>
        <v>0</v>
      </c>
    </row>
    <row r="20" spans="1:11" ht="20.100000000000001" customHeight="1">
      <c r="B20" s="64">
        <v>2</v>
      </c>
      <c r="C20" s="9" t="s">
        <v>465</v>
      </c>
      <c r="D20" s="60">
        <f>IF('19A NABERS Water Simple'!D25="", '19A NABERS Water Detailed'!D34,'19A NABERS Water Simple'!D25)</f>
        <v>0</v>
      </c>
      <c r="E20" s="135"/>
      <c r="F20" s="161"/>
      <c r="G20" s="71">
        <f>IFERROR(VLOOKUP(E20,#REF!,4,FALSE), 0)</f>
        <v>0</v>
      </c>
      <c r="H20" s="163"/>
      <c r="I20" s="159"/>
      <c r="J20" s="79" t="str">
        <f>IF(I20="Yes","No",IF(I20="No","Yes",""))</f>
        <v/>
      </c>
      <c r="K20" s="132">
        <f>IF(E20="User Defined",(D20*H20/1000),(D20*G20/1000))</f>
        <v>0</v>
      </c>
    </row>
    <row r="21" spans="1:11" ht="20.100000000000001" customHeight="1">
      <c r="B21" s="247" t="s">
        <v>511</v>
      </c>
      <c r="C21" s="255"/>
      <c r="D21" s="60">
        <f>SUM(D19:D20)</f>
        <v>0</v>
      </c>
      <c r="E21" s="254" t="s">
        <v>512</v>
      </c>
      <c r="F21" s="254"/>
      <c r="G21" s="254"/>
      <c r="H21" s="254"/>
      <c r="I21" s="254"/>
      <c r="J21" s="254"/>
      <c r="K21" s="132">
        <f>SUM(K19:K20)</f>
        <v>0</v>
      </c>
    </row>
    <row r="22" spans="1:11">
      <c r="B22" s="4"/>
    </row>
    <row r="23" spans="1:11">
      <c r="B23" s="4" t="s">
        <v>91</v>
      </c>
    </row>
    <row r="24" spans="1:11" ht="20.100000000000001" customHeight="1"/>
    <row r="25" spans="1:11" ht="15.6">
      <c r="B25" s="11" t="s">
        <v>513</v>
      </c>
      <c r="C25" s="19"/>
      <c r="D25" s="1"/>
      <c r="E25" s="1"/>
      <c r="F25" s="1"/>
      <c r="G25" s="1"/>
      <c r="H25" s="1"/>
      <c r="I25" s="1"/>
      <c r="J25" s="1"/>
      <c r="K25" s="1"/>
    </row>
    <row r="26" spans="1:11">
      <c r="C26" s="15"/>
      <c r="E26" s="3"/>
      <c r="G26" s="3"/>
    </row>
    <row r="27" spans="1:11" ht="30" customHeight="1">
      <c r="B27" s="136" t="s">
        <v>514</v>
      </c>
      <c r="C27" s="148"/>
      <c r="D27" s="244" t="str">
        <f>IF(C27="Yes", "Please refer to Appendix B, Section 1.4 of the Climate Active Carbon Neutral Standard for Buildings for more information on data collection. Complete wastewater information below", "Complete wastewater information below")</f>
        <v>Complete wastewater information below</v>
      </c>
      <c r="E27" s="244"/>
      <c r="F27" s="245"/>
      <c r="G27" s="246"/>
      <c r="H27" s="246"/>
      <c r="I27" s="246"/>
      <c r="J27" s="246"/>
      <c r="K27" s="246"/>
    </row>
    <row r="28" spans="1:11">
      <c r="C28" s="15"/>
      <c r="E28" s="3"/>
      <c r="G28" s="3"/>
    </row>
    <row r="29" spans="1:11" s="246" customFormat="1" ht="56.25" customHeight="1">
      <c r="A29" s="2"/>
      <c r="B29" s="136" t="s">
        <v>515</v>
      </c>
      <c r="C29" s="148"/>
      <c r="D29" s="244" t="str">
        <f>IF(C29="Yes","Complete wastewater summary below (either completing with information from bills, or entering total wastewater discharged (cell E51). Note: Copies of Utility Bills to be submitted with rating.","The total emissions will be calculated using a sewerage discharge factor &amp; water consumption data")</f>
        <v>The total emissions will be calculated using a sewerage discharge factor &amp; water consumption data</v>
      </c>
      <c r="E29" s="244"/>
      <c r="F29" s="245"/>
    </row>
    <row r="30" spans="1:11">
      <c r="G30" s="3"/>
    </row>
    <row r="31" spans="1:11">
      <c r="B31" s="65" t="s">
        <v>516</v>
      </c>
      <c r="C31" s="149"/>
      <c r="G31" s="3"/>
    </row>
    <row r="32" spans="1:11">
      <c r="B32" s="247" t="s">
        <v>517</v>
      </c>
      <c r="C32" s="248"/>
      <c r="G32" s="3"/>
    </row>
    <row r="33" spans="2:7">
      <c r="B33" s="247"/>
      <c r="C33" s="248"/>
      <c r="G33" s="3"/>
    </row>
    <row r="34" spans="2:7">
      <c r="G34" s="3"/>
    </row>
    <row r="35" spans="2:7">
      <c r="B35" s="66" t="s">
        <v>518</v>
      </c>
      <c r="C35" s="66" t="s">
        <v>519</v>
      </c>
      <c r="D35" s="66" t="s">
        <v>520</v>
      </c>
      <c r="E35" s="66" t="s">
        <v>521</v>
      </c>
      <c r="F35" s="66" t="s">
        <v>522</v>
      </c>
      <c r="G35" s="77"/>
    </row>
    <row r="36" spans="2:7">
      <c r="B36" s="139"/>
      <c r="C36" s="140"/>
      <c r="D36" s="140"/>
      <c r="E36" s="141"/>
      <c r="F36" s="137" t="str">
        <f t="shared" ref="F36:F47" si="0">IF(ISBLANK(C36),"",D36-C36+1)</f>
        <v/>
      </c>
      <c r="G36" s="3"/>
    </row>
    <row r="37" spans="2:7">
      <c r="B37" s="142"/>
      <c r="C37" s="143"/>
      <c r="D37" s="143"/>
      <c r="E37" s="144"/>
      <c r="F37" s="137" t="str">
        <f t="shared" si="0"/>
        <v/>
      </c>
      <c r="G37" s="3"/>
    </row>
    <row r="38" spans="2:7">
      <c r="B38" s="142"/>
      <c r="C38" s="143"/>
      <c r="D38" s="143"/>
      <c r="E38" s="144"/>
      <c r="F38" s="137" t="str">
        <f t="shared" si="0"/>
        <v/>
      </c>
      <c r="G38" s="3"/>
    </row>
    <row r="39" spans="2:7">
      <c r="B39" s="142"/>
      <c r="C39" s="143"/>
      <c r="D39" s="143"/>
      <c r="E39" s="144"/>
      <c r="F39" s="137" t="str">
        <f t="shared" si="0"/>
        <v/>
      </c>
      <c r="G39" s="3"/>
    </row>
    <row r="40" spans="2:7">
      <c r="B40" s="142"/>
      <c r="C40" s="143"/>
      <c r="D40" s="143"/>
      <c r="E40" s="144"/>
      <c r="F40" s="137" t="str">
        <f t="shared" si="0"/>
        <v/>
      </c>
      <c r="G40" s="3"/>
    </row>
    <row r="41" spans="2:7">
      <c r="B41" s="142"/>
      <c r="C41" s="143"/>
      <c r="D41" s="143"/>
      <c r="E41" s="144"/>
      <c r="F41" s="137" t="str">
        <f t="shared" si="0"/>
        <v/>
      </c>
      <c r="G41" s="3"/>
    </row>
    <row r="42" spans="2:7">
      <c r="B42" s="142"/>
      <c r="C42" s="143"/>
      <c r="D42" s="143"/>
      <c r="E42" s="144"/>
      <c r="F42" s="137" t="str">
        <f t="shared" si="0"/>
        <v/>
      </c>
      <c r="G42" s="3"/>
    </row>
    <row r="43" spans="2:7" ht="20.100000000000001" customHeight="1">
      <c r="B43" s="142"/>
      <c r="C43" s="143"/>
      <c r="D43" s="143"/>
      <c r="E43" s="144"/>
      <c r="F43" s="137" t="str">
        <f t="shared" si="0"/>
        <v/>
      </c>
      <c r="G43" s="3"/>
    </row>
    <row r="44" spans="2:7">
      <c r="B44" s="142"/>
      <c r="C44" s="143"/>
      <c r="D44" s="143"/>
      <c r="E44" s="144"/>
      <c r="F44" s="137" t="str">
        <f t="shared" si="0"/>
        <v/>
      </c>
      <c r="G44" s="3"/>
    </row>
    <row r="45" spans="2:7">
      <c r="B45" s="142"/>
      <c r="C45" s="143"/>
      <c r="D45" s="143"/>
      <c r="E45" s="144"/>
      <c r="F45" s="137" t="str">
        <f t="shared" si="0"/>
        <v/>
      </c>
      <c r="G45" s="3"/>
    </row>
    <row r="46" spans="2:7">
      <c r="B46" s="142"/>
      <c r="C46" s="143"/>
      <c r="D46" s="143"/>
      <c r="E46" s="144"/>
      <c r="F46" s="137" t="str">
        <f t="shared" si="0"/>
        <v/>
      </c>
      <c r="G46" s="3"/>
    </row>
    <row r="47" spans="2:7" ht="14.25" customHeight="1">
      <c r="B47" s="145"/>
      <c r="C47" s="146"/>
      <c r="D47" s="146"/>
      <c r="E47" s="147"/>
      <c r="F47" s="138" t="str">
        <f t="shared" si="0"/>
        <v/>
      </c>
      <c r="G47" s="3"/>
    </row>
    <row r="48" spans="2:7" ht="14.25" customHeight="1">
      <c r="B48" s="106" t="s">
        <v>523</v>
      </c>
      <c r="C48" s="108"/>
      <c r="D48" s="108"/>
      <c r="E48" s="107">
        <f>SUM(E36:E47)</f>
        <v>0</v>
      </c>
      <c r="F48" s="3"/>
      <c r="G48" s="3"/>
    </row>
    <row r="49" spans="2:11">
      <c r="B49" s="67"/>
      <c r="C49" s="68"/>
      <c r="D49" s="68"/>
      <c r="E49" s="69"/>
      <c r="F49" s="78"/>
      <c r="G49" s="3"/>
    </row>
    <row r="50" spans="2:11" ht="39.6">
      <c r="B50" s="107" t="s">
        <v>524</v>
      </c>
      <c r="C50" s="107" t="s">
        <v>525</v>
      </c>
      <c r="D50" s="107" t="s">
        <v>526</v>
      </c>
      <c r="E50" s="107" t="str">
        <f>IF(C29="yes", "Total wastewater discharged (kL)", "Annual consumption (kL)")</f>
        <v>Annual consumption (kL)</v>
      </c>
      <c r="F50" s="107" t="s">
        <v>93</v>
      </c>
      <c r="G50" s="107" t="s">
        <v>527</v>
      </c>
      <c r="J50" s="2"/>
    </row>
    <row r="51" spans="2:11" ht="24" customHeight="1">
      <c r="B51" s="152"/>
      <c r="C51" s="153"/>
      <c r="D51" s="154"/>
      <c r="E51" s="150">
        <f>IF(C29="No", D21, SUM(E36:E47))</f>
        <v>0</v>
      </c>
      <c r="F51" s="72" t="str">
        <f>IF(C29="No",0.78,"")</f>
        <v/>
      </c>
      <c r="G51" s="150" t="e">
        <f>IF(C29="Yes",D51*E51/1000,D51*E51*F51/1000)</f>
        <v>#VALUE!</v>
      </c>
      <c r="I51" s="3"/>
      <c r="K51" s="3"/>
    </row>
    <row r="52" spans="2:11" ht="20.100000000000001" customHeight="1">
      <c r="B52" s="75"/>
      <c r="C52" s="73"/>
      <c r="D52" s="74"/>
      <c r="E52" s="74"/>
      <c r="F52" s="74"/>
      <c r="G52" s="74"/>
      <c r="H52" s="73"/>
    </row>
    <row r="53" spans="2:11" ht="45" customHeight="1">
      <c r="B53" s="243" t="s">
        <v>528</v>
      </c>
      <c r="C53" s="243"/>
      <c r="D53" s="243"/>
      <c r="E53" s="243"/>
      <c r="F53" s="243"/>
      <c r="G53" s="3"/>
      <c r="J53" s="2"/>
    </row>
    <row r="54" spans="2:11" ht="15" customHeight="1">
      <c r="C54" s="15"/>
      <c r="E54" s="3"/>
      <c r="G54" s="3"/>
    </row>
    <row r="55" spans="2:11" ht="20.100000000000001" customHeight="1">
      <c r="B55" s="11" t="s">
        <v>529</v>
      </c>
      <c r="C55" s="19"/>
      <c r="D55" s="1"/>
      <c r="E55" s="1"/>
      <c r="F55" s="1"/>
      <c r="G55" s="1"/>
      <c r="H55" s="1"/>
      <c r="I55" s="1"/>
      <c r="J55" s="1"/>
      <c r="K55" s="1"/>
    </row>
    <row r="56" spans="2:11" ht="16.5" customHeight="1">
      <c r="C56" s="15"/>
      <c r="E56" s="3"/>
      <c r="G56" s="3"/>
    </row>
    <row r="57" spans="2:11" ht="40.15" customHeight="1">
      <c r="B57" s="70" t="s">
        <v>530</v>
      </c>
      <c r="C57" s="151">
        <f>K21</f>
        <v>0</v>
      </c>
      <c r="E57" s="3"/>
      <c r="G57" s="3"/>
    </row>
    <row r="58" spans="2:11" ht="40.15" customHeight="1">
      <c r="B58" s="70" t="s">
        <v>531</v>
      </c>
      <c r="C58" s="151" t="e">
        <f>SUM(G51:G51)</f>
        <v>#VALUE!</v>
      </c>
      <c r="D58" s="3"/>
      <c r="E58" s="3"/>
      <c r="G58" s="3"/>
    </row>
    <row r="59" spans="2:11" ht="40.15" customHeight="1">
      <c r="B59" s="70" t="s">
        <v>532</v>
      </c>
      <c r="C59" s="151" t="e">
        <f>SUM(C57:C58)</f>
        <v>#VALUE!</v>
      </c>
      <c r="E59" s="3"/>
      <c r="G59" s="3"/>
    </row>
    <row r="60" spans="2:11" ht="20.100000000000001" customHeight="1"/>
    <row r="61" spans="2:11" ht="20.100000000000001" customHeight="1"/>
    <row r="62" spans="2:11" ht="20.100000000000001" customHeight="1"/>
    <row r="63" spans="2:11" ht="20.100000000000001" customHeight="1"/>
    <row r="64" spans="2:1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4" ht="20.100000000000001" customHeight="1"/>
    <row r="75" ht="20.100000000000001" customHeight="1"/>
    <row r="76" ht="20.100000000000001" customHeight="1"/>
    <row r="77" ht="20.100000000000001" customHeight="1"/>
    <row r="78" ht="20.100000000000001" customHeight="1"/>
    <row r="79" ht="16.5" customHeight="1"/>
    <row r="81" ht="40.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7" ht="20.100000000000001" customHeight="1"/>
    <row r="98" ht="20.100000000000001" customHeight="1"/>
    <row r="99" ht="20.100000000000001" customHeight="1"/>
    <row r="100" ht="20.100000000000001" customHeight="1"/>
    <row r="101" ht="20.100000000000001" customHeight="1"/>
    <row r="102" ht="16.5" customHeight="1"/>
    <row r="104" ht="40.15"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20" ht="20.100000000000001" customHeight="1"/>
    <row r="121" ht="20.100000000000001" customHeight="1"/>
    <row r="122" ht="20.100000000000001" customHeight="1"/>
    <row r="123" ht="20.100000000000001" customHeight="1"/>
    <row r="124" ht="20.100000000000001" customHeight="1"/>
    <row r="125" ht="16.5" customHeight="1"/>
    <row r="127" ht="40.15"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3" ht="20.100000000000001" customHeight="1"/>
    <row r="144" ht="20.100000000000001" customHeight="1"/>
    <row r="145" ht="20.100000000000001" customHeight="1"/>
    <row r="146" ht="20.100000000000001" customHeight="1"/>
    <row r="147" ht="20.100000000000001" customHeight="1"/>
    <row r="148" ht="16.5" customHeight="1"/>
    <row r="150" ht="40.15"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6" ht="20.100000000000001" customHeight="1"/>
    <row r="167" ht="20.100000000000001" customHeight="1"/>
    <row r="168" ht="20.100000000000001" customHeight="1"/>
    <row r="169" ht="20.100000000000001" customHeight="1"/>
    <row r="170" ht="20.100000000000001" customHeight="1"/>
    <row r="171" ht="16.5" customHeight="1"/>
    <row r="173" ht="40.15"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9" ht="20.100000000000001" customHeight="1"/>
    <row r="190" ht="20.100000000000001" customHeight="1"/>
    <row r="191" ht="20.100000000000001" customHeight="1"/>
    <row r="192" ht="20.100000000000001" customHeight="1"/>
    <row r="193" ht="20.100000000000001" customHeight="1"/>
    <row r="194" ht="16.5" customHeight="1"/>
    <row r="196" ht="40.15"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sheetData>
  <customSheetViews>
    <customSheetView guid="{9CB4225B-3411-463F-9946-E2F2B2F949B2}" scale="80" showGridLines="0" showRowCol="0" fitToPage="1" hiddenColumns="1">
      <selection activeCell="E17" sqref="E17:H17"/>
      <pageMargins left="0" right="0" top="0" bottom="0" header="0" footer="0"/>
      <pageSetup paperSize="9" scale="20" orientation="portrait" r:id="rId1"/>
    </customSheetView>
    <customSheetView guid="{497CD90A-D0FB-4256-970A-AE9A469A458F}" scale="80" showGridLines="0" showRowCol="0" fitToPage="1" hiddenColumns="1">
      <selection activeCell="H9" sqref="H9"/>
      <pageMargins left="0" right="0" top="0" bottom="0" header="0" footer="0"/>
      <pageSetup paperSize="9" scale="20" orientation="portrait" r:id="rId2"/>
    </customSheetView>
  </customSheetViews>
  <mergeCells count="22">
    <mergeCell ref="C8:D8"/>
    <mergeCell ref="C9:D9"/>
    <mergeCell ref="C10:D10"/>
    <mergeCell ref="C11:D11"/>
    <mergeCell ref="C12:D12"/>
    <mergeCell ref="E17:H17"/>
    <mergeCell ref="I17:I18"/>
    <mergeCell ref="J17:J18"/>
    <mergeCell ref="K17:K18"/>
    <mergeCell ref="B21:C21"/>
    <mergeCell ref="E21:J21"/>
    <mergeCell ref="B17:B18"/>
    <mergeCell ref="C17:C18"/>
    <mergeCell ref="D17:D18"/>
    <mergeCell ref="G18:H18"/>
    <mergeCell ref="B53:F53"/>
    <mergeCell ref="D27:F27"/>
    <mergeCell ref="G27:K27"/>
    <mergeCell ref="D29:F29"/>
    <mergeCell ref="G29:XFD29"/>
    <mergeCell ref="B32:B33"/>
    <mergeCell ref="C32:C33"/>
  </mergeCells>
  <conditionalFormatting sqref="B36:D48">
    <cfRule type="expression" dxfId="52" priority="6">
      <formula>$C$29="No"</formula>
    </cfRule>
  </conditionalFormatting>
  <conditionalFormatting sqref="B35:F35">
    <cfRule type="expression" dxfId="51" priority="5">
      <formula>$C$29="No"</formula>
    </cfRule>
  </conditionalFormatting>
  <conditionalFormatting sqref="E48">
    <cfRule type="expression" dxfId="50" priority="3">
      <formula>$C$29="No"</formula>
    </cfRule>
  </conditionalFormatting>
  <conditionalFormatting sqref="E36:F47">
    <cfRule type="expression" dxfId="49" priority="4">
      <formula>$C$29="No"</formula>
    </cfRule>
  </conditionalFormatting>
  <conditionalFormatting sqref="F19:F20">
    <cfRule type="expression" dxfId="48" priority="13">
      <formula>$E19="User Defined"</formula>
    </cfRule>
  </conditionalFormatting>
  <conditionalFormatting sqref="F50">
    <cfRule type="expression" dxfId="47" priority="8">
      <formula>$C$29="Yes"</formula>
    </cfRule>
  </conditionalFormatting>
  <conditionalFormatting sqref="F51">
    <cfRule type="expression" dxfId="46" priority="1">
      <formula>$C$29="No"</formula>
    </cfRule>
    <cfRule type="expression" dxfId="45" priority="10">
      <formula>$C$29="Yes"</formula>
    </cfRule>
  </conditionalFormatting>
  <conditionalFormatting sqref="H19">
    <cfRule type="expression" dxfId="44" priority="12">
      <formula>$E$19="User Defined"</formula>
    </cfRule>
  </conditionalFormatting>
  <conditionalFormatting sqref="H20">
    <cfRule type="expression" dxfId="43" priority="11">
      <formula>$E$20="User Defined"</formula>
    </cfRule>
  </conditionalFormatting>
  <conditionalFormatting sqref="I19:J20">
    <cfRule type="cellIs" dxfId="42" priority="2" operator="equal">
      <formula>"Yes"</formula>
    </cfRule>
  </conditionalFormatting>
  <dataValidations count="1">
    <dataValidation type="list" allowBlank="1" showInputMessage="1" showErrorMessage="1" sqref="C27 C29 I19:I20 H11 E19:E20" xr:uid="{00000000-0002-0000-0500-000000000000}">
      <formula1>#REF!</formula1>
    </dataValidation>
  </dataValidations>
  <pageMargins left="0.70866141732283472" right="0.70866141732283472" top="0.74803149606299213" bottom="0.74803149606299213" header="0.31496062992125984" footer="0.31496062992125984"/>
  <pageSetup paperSize="9" scale="20" orientation="portrait" r:id="rId3"/>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A4F3-E112-4A6C-B135-4A238947F66C}">
  <dimension ref="A1:A9"/>
  <sheetViews>
    <sheetView workbookViewId="0">
      <selection activeCell="H13" sqref="H13"/>
    </sheetView>
  </sheetViews>
  <sheetFormatPr defaultRowHeight="13.15"/>
  <sheetData>
    <row r="1" spans="1:1">
      <c r="A1" s="198" t="s">
        <v>533</v>
      </c>
    </row>
    <row r="2" spans="1:1">
      <c r="A2" t="s">
        <v>534</v>
      </c>
    </row>
    <row r="3" spans="1:1">
      <c r="A3" t="s">
        <v>535</v>
      </c>
    </row>
    <row r="5" spans="1:1">
      <c r="A5" s="199" t="s">
        <v>536</v>
      </c>
    </row>
    <row r="6" spans="1:1">
      <c r="A6" s="199"/>
    </row>
    <row r="7" spans="1:1">
      <c r="A7" t="s">
        <v>537</v>
      </c>
    </row>
    <row r="8" spans="1:1">
      <c r="A8" t="s">
        <v>538</v>
      </c>
    </row>
    <row r="9" spans="1:1">
      <c r="A9" t="s">
        <v>539</v>
      </c>
    </row>
  </sheetData>
  <sheetProtection algorithmName="SHA-512" hashValue="cc0IKYQCp6+nL94rBkkSwTkK5ODPonjQshk4UM7e/j93Oy1/oOmhE1R8N667ldgL10kh6ZSfRjgwWRrvsOORGw==" saltValue="tjrATFXWON/lZn2z8WhBH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0396-8987-4E93-AC77-D98BAA57D4A7}">
  <sheetPr>
    <tabColor theme="9" tint="-0.249977111117893"/>
  </sheetPr>
  <dimension ref="A1:AM107"/>
  <sheetViews>
    <sheetView showGridLines="0" tabSelected="1" topLeftCell="B1" zoomScale="90" zoomScaleNormal="90" workbookViewId="0">
      <pane xSplit="2" topLeftCell="D1" activePane="topRight" state="frozenSplit"/>
      <selection pane="topRight" activeCell="AM7" sqref="AM7"/>
      <selection activeCell="A2" sqref="A1:A1048576"/>
    </sheetView>
  </sheetViews>
  <sheetFormatPr defaultColWidth="9.28515625" defaultRowHeight="13.15"/>
  <cols>
    <col min="1" max="1" width="4.5703125" hidden="1" customWidth="1"/>
    <col min="2" max="2" width="13.28515625" customWidth="1"/>
    <col min="3" max="3" width="22" customWidth="1"/>
    <col min="4" max="4" width="19.42578125" customWidth="1"/>
    <col min="5" max="5" width="15.42578125" customWidth="1"/>
    <col min="6" max="6" width="9.28515625" customWidth="1"/>
    <col min="7" max="9" width="16.7109375" customWidth="1"/>
    <col min="10" max="10" width="12.140625" customWidth="1"/>
    <col min="11" max="17" width="12.28515625" customWidth="1"/>
    <col min="18" max="18" width="26.7109375" customWidth="1"/>
    <col min="19" max="19" width="14.28515625" customWidth="1"/>
    <col min="20" max="20" width="13.42578125" customWidth="1"/>
    <col min="21" max="21" width="12.28515625" style="170" customWidth="1"/>
    <col min="22" max="30" width="10.7109375" customWidth="1"/>
    <col min="31" max="33" width="10.28515625" customWidth="1"/>
    <col min="34" max="34" width="13.42578125" customWidth="1"/>
    <col min="35" max="35" width="12.7109375" customWidth="1"/>
    <col min="36" max="37" width="11.7109375" customWidth="1"/>
    <col min="38" max="38" width="13.7109375" customWidth="1"/>
    <col min="39" max="39" width="13.42578125" customWidth="1"/>
  </cols>
  <sheetData>
    <row r="1" spans="2:39" ht="38.1" customHeight="1">
      <c r="D1" s="171"/>
      <c r="E1" s="172"/>
      <c r="F1" s="172"/>
    </row>
    <row r="2" spans="2:39" s="2" customFormat="1" ht="90" customHeight="1">
      <c r="B2" s="15"/>
      <c r="D2" s="3"/>
      <c r="K2" s="3"/>
      <c r="L2" s="3"/>
      <c r="M2" s="3"/>
      <c r="N2" s="3"/>
      <c r="O2" s="3"/>
      <c r="P2" s="3"/>
      <c r="Q2" s="3"/>
      <c r="R2" s="3"/>
      <c r="T2" s="15"/>
      <c r="V2" s="3"/>
      <c r="W2" s="3"/>
      <c r="X2" s="3"/>
      <c r="Y2" s="3"/>
      <c r="Z2" s="3"/>
      <c r="AA2" s="3"/>
      <c r="AB2" s="3"/>
      <c r="AC2" s="3"/>
      <c r="AD2" s="3"/>
      <c r="AI2" s="15"/>
      <c r="AL2" s="3"/>
    </row>
    <row r="3" spans="2:39" ht="17.25" customHeight="1">
      <c r="B3" s="263" t="s">
        <v>540</v>
      </c>
      <c r="C3" s="263"/>
      <c r="D3" s="263"/>
      <c r="E3" s="263"/>
      <c r="F3" s="189"/>
      <c r="G3" s="174"/>
      <c r="H3" s="174"/>
      <c r="I3" s="174"/>
      <c r="J3" s="174"/>
      <c r="K3" s="173"/>
      <c r="L3" s="173"/>
      <c r="M3" s="173"/>
      <c r="N3" s="173"/>
      <c r="O3" s="173"/>
      <c r="P3" s="173"/>
      <c r="Q3" s="173"/>
      <c r="R3" s="173"/>
      <c r="S3" s="264"/>
      <c r="T3" s="264"/>
    </row>
    <row r="4" spans="2:39" ht="17.25" customHeight="1">
      <c r="B4" s="184"/>
      <c r="C4" s="184"/>
      <c r="D4" s="184"/>
      <c r="E4" s="184"/>
      <c r="F4" s="184"/>
      <c r="K4" s="173"/>
      <c r="L4" s="173"/>
      <c r="M4" s="173"/>
      <c r="N4" s="173"/>
      <c r="O4" s="173"/>
      <c r="P4" s="173"/>
      <c r="Q4" s="173"/>
      <c r="R4" s="173"/>
      <c r="S4" s="185"/>
      <c r="T4" s="185"/>
    </row>
    <row r="5" spans="2:39" ht="46.5" customHeight="1">
      <c r="B5" s="265" t="s">
        <v>435</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0" t="s">
        <v>541</v>
      </c>
      <c r="AJ5" s="261"/>
      <c r="AK5" s="261"/>
      <c r="AL5" s="261"/>
      <c r="AM5" s="262"/>
    </row>
    <row r="6" spans="2:39" s="169" customFormat="1" ht="92.1" customHeight="1">
      <c r="B6" s="175" t="s">
        <v>445</v>
      </c>
      <c r="C6" s="175" t="s">
        <v>542</v>
      </c>
      <c r="D6" s="175" t="s">
        <v>543</v>
      </c>
      <c r="E6" s="175" t="s">
        <v>544</v>
      </c>
      <c r="F6" s="175" t="s">
        <v>545</v>
      </c>
      <c r="G6" s="175" t="s">
        <v>546</v>
      </c>
      <c r="H6" s="175" t="s">
        <v>547</v>
      </c>
      <c r="I6" s="175" t="s">
        <v>548</v>
      </c>
      <c r="J6" s="175" t="s">
        <v>549</v>
      </c>
      <c r="K6" s="175" t="s">
        <v>550</v>
      </c>
      <c r="L6" s="175" t="s">
        <v>551</v>
      </c>
      <c r="M6" s="175" t="s">
        <v>552</v>
      </c>
      <c r="N6" s="175" t="s">
        <v>553</v>
      </c>
      <c r="O6" s="175" t="s">
        <v>554</v>
      </c>
      <c r="P6" s="175" t="s">
        <v>555</v>
      </c>
      <c r="Q6" s="175" t="s">
        <v>556</v>
      </c>
      <c r="R6" s="175" t="s">
        <v>557</v>
      </c>
      <c r="S6" s="175" t="s">
        <v>558</v>
      </c>
      <c r="T6" s="175" t="s">
        <v>559</v>
      </c>
      <c r="U6" s="176" t="s">
        <v>560</v>
      </c>
      <c r="V6" s="175" t="s">
        <v>561</v>
      </c>
      <c r="W6" s="175" t="s">
        <v>562</v>
      </c>
      <c r="X6" s="175" t="s">
        <v>563</v>
      </c>
      <c r="Y6" s="176" t="s">
        <v>564</v>
      </c>
      <c r="Z6" s="175" t="s">
        <v>565</v>
      </c>
      <c r="AA6" s="175" t="s">
        <v>566</v>
      </c>
      <c r="AB6" s="175" t="s">
        <v>567</v>
      </c>
      <c r="AC6" s="176" t="s">
        <v>568</v>
      </c>
      <c r="AD6" s="175" t="s">
        <v>569</v>
      </c>
      <c r="AE6" s="175" t="s">
        <v>570</v>
      </c>
      <c r="AF6" s="175" t="s">
        <v>571</v>
      </c>
      <c r="AG6" s="175" t="s">
        <v>572</v>
      </c>
      <c r="AH6" s="175" t="s">
        <v>573</v>
      </c>
      <c r="AI6" s="177" t="s">
        <v>486</v>
      </c>
      <c r="AJ6" s="175" t="s">
        <v>574</v>
      </c>
      <c r="AK6" s="175" t="s">
        <v>575</v>
      </c>
      <c r="AL6" s="175" t="s">
        <v>576</v>
      </c>
      <c r="AM6" s="177" t="s">
        <v>472</v>
      </c>
    </row>
    <row r="7" spans="2:39" ht="20.100000000000001" customHeight="1">
      <c r="B7" s="186"/>
      <c r="C7" s="186"/>
      <c r="D7" s="187"/>
      <c r="E7" s="187"/>
      <c r="F7" s="200"/>
      <c r="G7" s="186"/>
      <c r="H7" s="187"/>
      <c r="I7" s="187"/>
      <c r="J7" s="190">
        <f t="shared" ref="J7:J38" si="0">I7-H7+1</f>
        <v>1</v>
      </c>
      <c r="K7" s="186"/>
      <c r="L7" s="186"/>
      <c r="M7" s="186"/>
      <c r="N7" s="186"/>
      <c r="O7" s="186"/>
      <c r="P7" s="191" t="e">
        <f t="shared" ref="P7" si="1">SUMPRODUCT(SUM(K7:L7), O7)/($I$7-$H$7+1)</f>
        <v>#VALUE!</v>
      </c>
      <c r="Q7" s="191" t="e">
        <f>SUMPRODUCT(((M7*K7)+(N7*L7)) * O7) / ($I$7 - $H$7 + 1)/SUM(L7 + K7)</f>
        <v>#DIV/0!</v>
      </c>
      <c r="R7" s="186"/>
      <c r="S7" s="187"/>
      <c r="T7" s="187"/>
      <c r="U7" s="191" t="str">
        <f t="shared" ref="U7:U10" si="2">IF(ISBLANK(T7),"",T7-S7+1)</f>
        <v/>
      </c>
      <c r="V7" s="186"/>
      <c r="W7" s="187"/>
      <c r="X7" s="187"/>
      <c r="Y7" s="191" t="str">
        <f t="shared" ref="Y7:Y70" si="3">IF(ISBLANK(X7),"",X7-W7+1)</f>
        <v/>
      </c>
      <c r="Z7" s="186"/>
      <c r="AA7" s="187"/>
      <c r="AB7" s="187"/>
      <c r="AC7" s="191" t="str">
        <f t="shared" ref="AC7:AC70" si="4">IF(ISBLANK(AB7),"",AB7-AA7+1)</f>
        <v/>
      </c>
      <c r="AD7" s="186"/>
      <c r="AE7" s="192" t="str">
        <f t="shared" ref="AE7:AE38" si="5">IF(R7="Office", (1 + 0.0095 * (N7 - 52.9)) * 0.84, IF(OR(R7="Distribution centre", R7="Non-Refrigerated Warehouse "), (((Q7/7) * O7) / 3000 * (0.0476 * (K7 + L7) + 1.0553 * L7)) / (K7 + L7), ""))</f>
        <v/>
      </c>
      <c r="AF7" s="192">
        <f t="shared" ref="AF7:AF38" si="6">IFERROR(AE7/70,)</f>
        <v>0</v>
      </c>
      <c r="AG7" s="192">
        <f t="shared" ref="AG7:AG38" si="7">IF(AF7=0,,AF7*100)</f>
        <v>0</v>
      </c>
      <c r="AH7" s="193">
        <f t="shared" ref="AH7:AH38" si="8">V7+Z7+AD7</f>
        <v>0</v>
      </c>
      <c r="AI7" s="194" t="e">
        <f t="shared" ref="AI7" si="9">$AH$7/$P$7</f>
        <v>#VALUE!</v>
      </c>
      <c r="AJ7" s="195">
        <f t="shared" ref="AJ7:AJ38" si="10">MAX(0,IFERROR(1-(AI7/AF7/100),0))</f>
        <v>0</v>
      </c>
      <c r="AK7" s="195">
        <f t="shared" ref="AK7:AK38" si="11">IFERROR((1-AI7/AE7),)</f>
        <v>0</v>
      </c>
      <c r="AL7" s="196">
        <f>VLOOKUP(AJ7,'Points Table'!B5:C25,2,1)</f>
        <v>0</v>
      </c>
      <c r="AM7" s="197" t="str">
        <f t="shared" ref="AM7:AM38" si="12">IF(AL7&gt;=3,"YES","NO")</f>
        <v>NO</v>
      </c>
    </row>
    <row r="8" spans="2:39" ht="20.100000000000001" customHeight="1">
      <c r="B8" s="186"/>
      <c r="C8" s="186"/>
      <c r="D8" s="187"/>
      <c r="E8" s="187"/>
      <c r="F8" s="200"/>
      <c r="G8" s="186"/>
      <c r="H8" s="187"/>
      <c r="I8" s="187"/>
      <c r="J8" s="190">
        <f t="shared" si="0"/>
        <v>1</v>
      </c>
      <c r="K8" s="186"/>
      <c r="L8" s="186"/>
      <c r="M8" s="186"/>
      <c r="N8" s="186"/>
      <c r="O8" s="186"/>
      <c r="P8" s="191" t="e">
        <f>SUMPRODUCT(SUM(K8:L8), O8)/($I$8-$H$8+1)</f>
        <v>#VALUE!</v>
      </c>
      <c r="Q8" s="191" t="e">
        <f>SUMPRODUCT(((M8*K8)+(N8*L8)) * O8) / ($I$8 - $H$8 + 1)/SUM(L8 + K8)</f>
        <v>#DIV/0!</v>
      </c>
      <c r="R8" s="186"/>
      <c r="S8" s="187"/>
      <c r="T8" s="187"/>
      <c r="U8" s="191" t="str">
        <f t="shared" si="2"/>
        <v/>
      </c>
      <c r="V8" s="186"/>
      <c r="W8" s="187"/>
      <c r="X8" s="187"/>
      <c r="Y8" s="191" t="str">
        <f t="shared" si="3"/>
        <v/>
      </c>
      <c r="Z8" s="186"/>
      <c r="AA8" s="187"/>
      <c r="AB8" s="187"/>
      <c r="AC8" s="191" t="str">
        <f t="shared" si="4"/>
        <v/>
      </c>
      <c r="AD8" s="186"/>
      <c r="AE8" s="192" t="str">
        <f t="shared" si="5"/>
        <v/>
      </c>
      <c r="AF8" s="192">
        <f t="shared" si="6"/>
        <v>0</v>
      </c>
      <c r="AG8" s="192">
        <f t="shared" si="7"/>
        <v>0</v>
      </c>
      <c r="AH8" s="193">
        <f t="shared" si="8"/>
        <v>0</v>
      </c>
      <c r="AI8" s="194" t="e">
        <f>$AH$8/$P$8</f>
        <v>#VALUE!</v>
      </c>
      <c r="AJ8" s="195">
        <f t="shared" si="10"/>
        <v>0</v>
      </c>
      <c r="AK8" s="195">
        <f t="shared" si="11"/>
        <v>0</v>
      </c>
      <c r="AL8" s="196">
        <f>VLOOKUP(AJ8,'Points Table'!B5:C25,2,1)</f>
        <v>0</v>
      </c>
      <c r="AM8" s="197" t="str">
        <f t="shared" si="12"/>
        <v>NO</v>
      </c>
    </row>
    <row r="9" spans="2:39" ht="20.100000000000001" customHeight="1">
      <c r="B9" s="186"/>
      <c r="C9" s="186"/>
      <c r="D9" s="187"/>
      <c r="E9" s="187"/>
      <c r="F9" s="200"/>
      <c r="G9" s="186"/>
      <c r="H9" s="187"/>
      <c r="I9" s="187"/>
      <c r="J9" s="190">
        <f t="shared" si="0"/>
        <v>1</v>
      </c>
      <c r="K9" s="186"/>
      <c r="L9" s="186"/>
      <c r="M9" s="186"/>
      <c r="N9" s="186"/>
      <c r="O9" s="186"/>
      <c r="P9" s="191" t="e">
        <f>SUMPRODUCT(SUM(K9:L9), O9)/($I$9-$H$9+1)</f>
        <v>#VALUE!</v>
      </c>
      <c r="Q9" s="191" t="e">
        <f>SUMPRODUCT(((M9*K9)+(N9*L9)) * O9) / ($I$9 - $H$9 + 1)/SUM(L9 + K9)</f>
        <v>#DIV/0!</v>
      </c>
      <c r="R9" s="186"/>
      <c r="S9" s="187"/>
      <c r="T9" s="187"/>
      <c r="U9" s="191" t="str">
        <f t="shared" si="2"/>
        <v/>
      </c>
      <c r="V9" s="186"/>
      <c r="W9" s="187"/>
      <c r="X9" s="187"/>
      <c r="Y9" s="191" t="str">
        <f t="shared" si="3"/>
        <v/>
      </c>
      <c r="Z9" s="186"/>
      <c r="AA9" s="187"/>
      <c r="AB9" s="187"/>
      <c r="AC9" s="191" t="str">
        <f t="shared" si="4"/>
        <v/>
      </c>
      <c r="AD9" s="186"/>
      <c r="AE9" s="192" t="str">
        <f t="shared" si="5"/>
        <v/>
      </c>
      <c r="AF9" s="192">
        <f t="shared" si="6"/>
        <v>0</v>
      </c>
      <c r="AG9" s="192">
        <f t="shared" si="7"/>
        <v>0</v>
      </c>
      <c r="AH9" s="193">
        <f t="shared" si="8"/>
        <v>0</v>
      </c>
      <c r="AI9" s="194" t="e">
        <f>$AH$9/$P$9</f>
        <v>#VALUE!</v>
      </c>
      <c r="AJ9" s="195">
        <f t="shared" si="10"/>
        <v>0</v>
      </c>
      <c r="AK9" s="195">
        <f t="shared" si="11"/>
        <v>0</v>
      </c>
      <c r="AL9" s="196">
        <f>VLOOKUP(AJ9,'Points Table'!B5:C25,2,1)</f>
        <v>0</v>
      </c>
      <c r="AM9" s="197" t="str">
        <f t="shared" si="12"/>
        <v>NO</v>
      </c>
    </row>
    <row r="10" spans="2:39" ht="20.100000000000001" customHeight="1">
      <c r="B10" s="186"/>
      <c r="C10" s="186"/>
      <c r="D10" s="187"/>
      <c r="E10" s="187"/>
      <c r="F10" s="200"/>
      <c r="G10" s="186"/>
      <c r="H10" s="187"/>
      <c r="I10" s="187"/>
      <c r="J10" s="190">
        <f t="shared" si="0"/>
        <v>1</v>
      </c>
      <c r="K10" s="186"/>
      <c r="L10" s="186"/>
      <c r="M10" s="186"/>
      <c r="N10" s="186"/>
      <c r="O10" s="186"/>
      <c r="P10" s="191" t="e">
        <f>SUMPRODUCT(SUM(K10:L10), O10)/($I$10-$H$10+1)</f>
        <v>#VALUE!</v>
      </c>
      <c r="Q10" s="191" t="e">
        <f>SUMPRODUCT(((M10*K10)+(N10*L10)) * O10) / ($I$10 - $H$10 + 1)/SUM(L10 + K10)</f>
        <v>#DIV/0!</v>
      </c>
      <c r="R10" s="186"/>
      <c r="S10" s="187"/>
      <c r="T10" s="187"/>
      <c r="U10" s="191" t="str">
        <f t="shared" si="2"/>
        <v/>
      </c>
      <c r="V10" s="186"/>
      <c r="W10" s="187"/>
      <c r="X10" s="187"/>
      <c r="Y10" s="191" t="str">
        <f t="shared" si="3"/>
        <v/>
      </c>
      <c r="Z10" s="186"/>
      <c r="AA10" s="187"/>
      <c r="AB10" s="187"/>
      <c r="AC10" s="191" t="str">
        <f t="shared" si="4"/>
        <v/>
      </c>
      <c r="AD10" s="186"/>
      <c r="AE10" s="192" t="str">
        <f t="shared" si="5"/>
        <v/>
      </c>
      <c r="AF10" s="192">
        <f t="shared" si="6"/>
        <v>0</v>
      </c>
      <c r="AG10" s="192">
        <f t="shared" si="7"/>
        <v>0</v>
      </c>
      <c r="AH10" s="193">
        <f t="shared" si="8"/>
        <v>0</v>
      </c>
      <c r="AI10" s="194" t="e">
        <f>$AH$10/$P$10</f>
        <v>#VALUE!</v>
      </c>
      <c r="AJ10" s="195">
        <f t="shared" si="10"/>
        <v>0</v>
      </c>
      <c r="AK10" s="195">
        <f t="shared" si="11"/>
        <v>0</v>
      </c>
      <c r="AL10" s="196">
        <f>VLOOKUP(AJ10,'Points Table'!B5:C25,2,1)</f>
        <v>0</v>
      </c>
      <c r="AM10" s="197" t="str">
        <f t="shared" si="12"/>
        <v>NO</v>
      </c>
    </row>
    <row r="11" spans="2:39" ht="20.100000000000001" customHeight="1">
      <c r="B11" s="186"/>
      <c r="C11" s="186"/>
      <c r="D11" s="187"/>
      <c r="E11" s="187"/>
      <c r="F11" s="200"/>
      <c r="G11" s="186"/>
      <c r="H11" s="187"/>
      <c r="I11" s="187"/>
      <c r="J11" s="190">
        <f t="shared" si="0"/>
        <v>1</v>
      </c>
      <c r="K11" s="186"/>
      <c r="L11" s="186"/>
      <c r="M11" s="186"/>
      <c r="N11" s="186"/>
      <c r="O11" s="186"/>
      <c r="P11" s="191" t="e">
        <f>SUMPRODUCT(SUM(K11:L11), O11)/($I$11-$H$11+1)</f>
        <v>#VALUE!</v>
      </c>
      <c r="Q11" s="191" t="e">
        <f>SUMPRODUCT(((M11*K11)+(N11*L11)) * O11) / ($I$11 - $H$11 + 1)/SUM(L11 + K11)</f>
        <v>#DIV/0!</v>
      </c>
      <c r="R11" s="186"/>
      <c r="S11" s="187"/>
      <c r="T11" s="187"/>
      <c r="U11" s="191" t="str">
        <f t="shared" ref="U11:U39" si="13">IF(ISBLANK(T11),"",T11-S11+1)</f>
        <v/>
      </c>
      <c r="V11" s="186"/>
      <c r="W11" s="187"/>
      <c r="X11" s="187"/>
      <c r="Y11" s="191" t="str">
        <f t="shared" si="3"/>
        <v/>
      </c>
      <c r="Z11" s="186"/>
      <c r="AA11" s="187"/>
      <c r="AB11" s="187"/>
      <c r="AC11" s="191" t="str">
        <f t="shared" si="4"/>
        <v/>
      </c>
      <c r="AD11" s="186"/>
      <c r="AE11" s="192" t="str">
        <f t="shared" si="5"/>
        <v/>
      </c>
      <c r="AF11" s="192">
        <f t="shared" si="6"/>
        <v>0</v>
      </c>
      <c r="AG11" s="192">
        <f t="shared" si="7"/>
        <v>0</v>
      </c>
      <c r="AH11" s="193">
        <f t="shared" si="8"/>
        <v>0</v>
      </c>
      <c r="AI11" s="194" t="e">
        <f>$AH$11/$P$11</f>
        <v>#VALUE!</v>
      </c>
      <c r="AJ11" s="195">
        <f t="shared" si="10"/>
        <v>0</v>
      </c>
      <c r="AK11" s="195">
        <f t="shared" si="11"/>
        <v>0</v>
      </c>
      <c r="AL11" s="196">
        <f>VLOOKUP(AJ11,'Points Table'!B5:C25,2,1)</f>
        <v>0</v>
      </c>
      <c r="AM11" s="197" t="str">
        <f t="shared" si="12"/>
        <v>NO</v>
      </c>
    </row>
    <row r="12" spans="2:39" ht="20.100000000000001" customHeight="1">
      <c r="B12" s="186"/>
      <c r="C12" s="186"/>
      <c r="D12" s="187"/>
      <c r="E12" s="187"/>
      <c r="F12" s="200"/>
      <c r="G12" s="186"/>
      <c r="H12" s="187"/>
      <c r="I12" s="187"/>
      <c r="J12" s="190">
        <f t="shared" si="0"/>
        <v>1</v>
      </c>
      <c r="K12" s="186"/>
      <c r="L12" s="186"/>
      <c r="M12" s="186"/>
      <c r="N12" s="186"/>
      <c r="O12" s="186"/>
      <c r="P12" s="191" t="e">
        <f>SUMPRODUCT(SUM(K12:L12), O12)/($I$12-$H$12+1)</f>
        <v>#VALUE!</v>
      </c>
      <c r="Q12" s="191" t="e">
        <f>SUMPRODUCT(((M12*K12)+(N12*L12)) * O12) / ($I$12 - $H$12 + 1)/SUM(L12 + K12)</f>
        <v>#DIV/0!</v>
      </c>
      <c r="R12" s="186"/>
      <c r="S12" s="187"/>
      <c r="T12" s="187"/>
      <c r="U12" s="191" t="str">
        <f t="shared" si="13"/>
        <v/>
      </c>
      <c r="V12" s="186"/>
      <c r="W12" s="187"/>
      <c r="X12" s="187"/>
      <c r="Y12" s="191" t="str">
        <f t="shared" si="3"/>
        <v/>
      </c>
      <c r="Z12" s="186"/>
      <c r="AA12" s="187"/>
      <c r="AB12" s="187"/>
      <c r="AC12" s="191" t="str">
        <f t="shared" si="4"/>
        <v/>
      </c>
      <c r="AD12" s="186"/>
      <c r="AE12" s="192" t="str">
        <f t="shared" si="5"/>
        <v/>
      </c>
      <c r="AF12" s="192">
        <f t="shared" si="6"/>
        <v>0</v>
      </c>
      <c r="AG12" s="192">
        <f t="shared" si="7"/>
        <v>0</v>
      </c>
      <c r="AH12" s="193">
        <f t="shared" si="8"/>
        <v>0</v>
      </c>
      <c r="AI12" s="194" t="e">
        <f>$AH$12/$P$12</f>
        <v>#VALUE!</v>
      </c>
      <c r="AJ12" s="195">
        <f t="shared" si="10"/>
        <v>0</v>
      </c>
      <c r="AK12" s="195">
        <f t="shared" si="11"/>
        <v>0</v>
      </c>
      <c r="AL12" s="196">
        <f>VLOOKUP(AJ12,'Points Table'!B5:C25,2,1)</f>
        <v>0</v>
      </c>
      <c r="AM12" s="197" t="str">
        <f t="shared" si="12"/>
        <v>NO</v>
      </c>
    </row>
    <row r="13" spans="2:39" ht="20.100000000000001" customHeight="1">
      <c r="B13" s="186"/>
      <c r="C13" s="186"/>
      <c r="D13" s="187"/>
      <c r="E13" s="187"/>
      <c r="F13" s="200"/>
      <c r="G13" s="186"/>
      <c r="H13" s="187"/>
      <c r="I13" s="187"/>
      <c r="J13" s="190">
        <f t="shared" si="0"/>
        <v>1</v>
      </c>
      <c r="K13" s="186"/>
      <c r="L13" s="186"/>
      <c r="M13" s="186"/>
      <c r="N13" s="186"/>
      <c r="O13" s="186"/>
      <c r="P13" s="191" t="e">
        <f>SUMPRODUCT(SUM(K13:L13), O13)/($I$13-$H$13+1)</f>
        <v>#VALUE!</v>
      </c>
      <c r="Q13" s="191" t="e">
        <f>SUMPRODUCT(((M13*K13)+(N13*L13)) * O13) / ($I$13 - $H$13 + 1)/SUM(L13 + K13)</f>
        <v>#DIV/0!</v>
      </c>
      <c r="R13" s="186"/>
      <c r="S13" s="187"/>
      <c r="T13" s="187"/>
      <c r="U13" s="191" t="str">
        <f t="shared" si="13"/>
        <v/>
      </c>
      <c r="V13" s="186"/>
      <c r="W13" s="187"/>
      <c r="X13" s="187"/>
      <c r="Y13" s="191" t="str">
        <f t="shared" si="3"/>
        <v/>
      </c>
      <c r="Z13" s="186"/>
      <c r="AA13" s="187"/>
      <c r="AB13" s="187"/>
      <c r="AC13" s="191" t="str">
        <f t="shared" si="4"/>
        <v/>
      </c>
      <c r="AD13" s="186"/>
      <c r="AE13" s="192" t="str">
        <f t="shared" si="5"/>
        <v/>
      </c>
      <c r="AF13" s="192">
        <f t="shared" si="6"/>
        <v>0</v>
      </c>
      <c r="AG13" s="192">
        <f t="shared" si="7"/>
        <v>0</v>
      </c>
      <c r="AH13" s="193">
        <f t="shared" si="8"/>
        <v>0</v>
      </c>
      <c r="AI13" s="194" t="e">
        <f>$AH$13/$P$13</f>
        <v>#VALUE!</v>
      </c>
      <c r="AJ13" s="195">
        <f t="shared" si="10"/>
        <v>0</v>
      </c>
      <c r="AK13" s="195">
        <f t="shared" si="11"/>
        <v>0</v>
      </c>
      <c r="AL13" s="196">
        <f>VLOOKUP(AJ13,'Points Table'!B5:C25,2,1)</f>
        <v>0</v>
      </c>
      <c r="AM13" s="197" t="str">
        <f t="shared" si="12"/>
        <v>NO</v>
      </c>
    </row>
    <row r="14" spans="2:39" ht="20.100000000000001" customHeight="1">
      <c r="B14" s="186"/>
      <c r="C14" s="186"/>
      <c r="D14" s="187"/>
      <c r="E14" s="187"/>
      <c r="F14" s="200"/>
      <c r="G14" s="186"/>
      <c r="H14" s="187"/>
      <c r="I14" s="187"/>
      <c r="J14" s="190">
        <f t="shared" si="0"/>
        <v>1</v>
      </c>
      <c r="K14" s="186"/>
      <c r="L14" s="186"/>
      <c r="M14" s="186"/>
      <c r="N14" s="186"/>
      <c r="O14" s="186"/>
      <c r="P14" s="191" t="e">
        <f>SUMPRODUCT(SUM(K14:L14), O14)/($I$14-$H$14+1)</f>
        <v>#VALUE!</v>
      </c>
      <c r="Q14" s="191" t="e">
        <f>SUMPRODUCT(((M14*K14)+(N14*L14)) * O14) / ($I$14 - $H$14 + 1)/SUM(L14 + K14)</f>
        <v>#DIV/0!</v>
      </c>
      <c r="R14" s="186"/>
      <c r="S14" s="187"/>
      <c r="T14" s="187"/>
      <c r="U14" s="191" t="str">
        <f t="shared" si="13"/>
        <v/>
      </c>
      <c r="V14" s="186"/>
      <c r="W14" s="187"/>
      <c r="X14" s="187"/>
      <c r="Y14" s="191" t="str">
        <f t="shared" si="3"/>
        <v/>
      </c>
      <c r="Z14" s="186"/>
      <c r="AA14" s="187"/>
      <c r="AB14" s="187"/>
      <c r="AC14" s="191" t="str">
        <f t="shared" si="4"/>
        <v/>
      </c>
      <c r="AD14" s="186"/>
      <c r="AE14" s="192" t="str">
        <f t="shared" si="5"/>
        <v/>
      </c>
      <c r="AF14" s="192">
        <f t="shared" si="6"/>
        <v>0</v>
      </c>
      <c r="AG14" s="192">
        <f t="shared" si="7"/>
        <v>0</v>
      </c>
      <c r="AH14" s="193">
        <f t="shared" si="8"/>
        <v>0</v>
      </c>
      <c r="AI14" s="194" t="e">
        <f>$AH$14/$P$14</f>
        <v>#VALUE!</v>
      </c>
      <c r="AJ14" s="195">
        <f t="shared" si="10"/>
        <v>0</v>
      </c>
      <c r="AK14" s="195">
        <f t="shared" si="11"/>
        <v>0</v>
      </c>
      <c r="AL14" s="196">
        <f>VLOOKUP(AJ14,'Points Table'!B5:C25,2,1)</f>
        <v>0</v>
      </c>
      <c r="AM14" s="197" t="str">
        <f t="shared" si="12"/>
        <v>NO</v>
      </c>
    </row>
    <row r="15" spans="2:39" ht="20.100000000000001" customHeight="1">
      <c r="B15" s="186"/>
      <c r="C15" s="186"/>
      <c r="D15" s="187"/>
      <c r="E15" s="187"/>
      <c r="F15" s="200"/>
      <c r="G15" s="186"/>
      <c r="H15" s="187"/>
      <c r="I15" s="187"/>
      <c r="J15" s="190">
        <f t="shared" si="0"/>
        <v>1</v>
      </c>
      <c r="K15" s="186"/>
      <c r="L15" s="186"/>
      <c r="M15" s="186"/>
      <c r="N15" s="186"/>
      <c r="O15" s="186"/>
      <c r="P15" s="191" t="e">
        <f>SUMPRODUCT(SUM(K15:L15), O15)/($I$15-$H$15+1)</f>
        <v>#VALUE!</v>
      </c>
      <c r="Q15" s="191" t="e">
        <f>SUMPRODUCT(((M15*K15)+(N15*L15)) * O15) / ($I$15 - $H$15 + 1)/SUM(L15 + K15)</f>
        <v>#DIV/0!</v>
      </c>
      <c r="R15" s="186"/>
      <c r="S15" s="187"/>
      <c r="T15" s="187"/>
      <c r="U15" s="191" t="str">
        <f t="shared" si="13"/>
        <v/>
      </c>
      <c r="V15" s="186"/>
      <c r="W15" s="187"/>
      <c r="X15" s="187"/>
      <c r="Y15" s="191" t="str">
        <f t="shared" si="3"/>
        <v/>
      </c>
      <c r="Z15" s="186"/>
      <c r="AA15" s="187"/>
      <c r="AB15" s="187"/>
      <c r="AC15" s="191" t="str">
        <f t="shared" si="4"/>
        <v/>
      </c>
      <c r="AD15" s="186"/>
      <c r="AE15" s="192" t="str">
        <f t="shared" si="5"/>
        <v/>
      </c>
      <c r="AF15" s="192">
        <f t="shared" si="6"/>
        <v>0</v>
      </c>
      <c r="AG15" s="192">
        <f t="shared" si="7"/>
        <v>0</v>
      </c>
      <c r="AH15" s="193">
        <f t="shared" si="8"/>
        <v>0</v>
      </c>
      <c r="AI15" s="194" t="e">
        <f>$AH$15/$P$15</f>
        <v>#VALUE!</v>
      </c>
      <c r="AJ15" s="195">
        <f t="shared" si="10"/>
        <v>0</v>
      </c>
      <c r="AK15" s="195">
        <f t="shared" si="11"/>
        <v>0</v>
      </c>
      <c r="AL15" s="196">
        <f>VLOOKUP(AJ15,'Points Table'!B5:C25,2,1)</f>
        <v>0</v>
      </c>
      <c r="AM15" s="197" t="str">
        <f t="shared" si="12"/>
        <v>NO</v>
      </c>
    </row>
    <row r="16" spans="2:39" ht="20.100000000000001" customHeight="1">
      <c r="B16" s="186"/>
      <c r="C16" s="186"/>
      <c r="D16" s="187"/>
      <c r="E16" s="187"/>
      <c r="F16" s="200"/>
      <c r="G16" s="186"/>
      <c r="H16" s="187"/>
      <c r="I16" s="187"/>
      <c r="J16" s="190">
        <f t="shared" si="0"/>
        <v>1</v>
      </c>
      <c r="K16" s="186"/>
      <c r="L16" s="186"/>
      <c r="M16" s="186"/>
      <c r="N16" s="186"/>
      <c r="O16" s="186"/>
      <c r="P16" s="191" t="e">
        <f>SUMPRODUCT(SUM(K16:L16), O16)/($I$16-$H$16+1)</f>
        <v>#VALUE!</v>
      </c>
      <c r="Q16" s="191" t="e">
        <f>SUMPRODUCT(((M16*K16)+(N16*L16)) * O16) / ($I$16 - $H$16 + 1)/SUM(L16 + K16)</f>
        <v>#DIV/0!</v>
      </c>
      <c r="R16" s="186"/>
      <c r="S16" s="187"/>
      <c r="T16" s="187"/>
      <c r="U16" s="191" t="str">
        <f t="shared" si="13"/>
        <v/>
      </c>
      <c r="V16" s="186"/>
      <c r="W16" s="187"/>
      <c r="X16" s="187"/>
      <c r="Y16" s="191" t="str">
        <f t="shared" si="3"/>
        <v/>
      </c>
      <c r="Z16" s="186"/>
      <c r="AA16" s="187"/>
      <c r="AB16" s="187"/>
      <c r="AC16" s="191" t="str">
        <f t="shared" si="4"/>
        <v/>
      </c>
      <c r="AD16" s="186"/>
      <c r="AE16" s="192" t="str">
        <f t="shared" si="5"/>
        <v/>
      </c>
      <c r="AF16" s="192">
        <f t="shared" si="6"/>
        <v>0</v>
      </c>
      <c r="AG16" s="192">
        <f t="shared" si="7"/>
        <v>0</v>
      </c>
      <c r="AH16" s="193">
        <f t="shared" si="8"/>
        <v>0</v>
      </c>
      <c r="AI16" s="194" t="e">
        <f>$AH$16/$P$16</f>
        <v>#VALUE!</v>
      </c>
      <c r="AJ16" s="195">
        <f t="shared" si="10"/>
        <v>0</v>
      </c>
      <c r="AK16" s="195">
        <f t="shared" si="11"/>
        <v>0</v>
      </c>
      <c r="AL16" s="196">
        <f>VLOOKUP(AJ16,'Points Table'!B5:C25,2,1)</f>
        <v>0</v>
      </c>
      <c r="AM16" s="197" t="str">
        <f t="shared" si="12"/>
        <v>NO</v>
      </c>
    </row>
    <row r="17" spans="2:39" ht="20.100000000000001" customHeight="1">
      <c r="B17" s="186"/>
      <c r="C17" s="186"/>
      <c r="D17" s="187"/>
      <c r="E17" s="187"/>
      <c r="F17" s="200"/>
      <c r="G17" s="186"/>
      <c r="H17" s="187"/>
      <c r="I17" s="187"/>
      <c r="J17" s="190">
        <f t="shared" si="0"/>
        <v>1</v>
      </c>
      <c r="K17" s="186"/>
      <c r="L17" s="186"/>
      <c r="M17" s="186"/>
      <c r="N17" s="186"/>
      <c r="O17" s="186"/>
      <c r="P17" s="191" t="e">
        <f>SUMPRODUCT(SUM(K17:L17), O17)/($I$17-$H$17+1)</f>
        <v>#VALUE!</v>
      </c>
      <c r="Q17" s="191" t="e">
        <f>SUMPRODUCT(((M17*K17)+(N17*L17)) * O17) / ($I$17 - $H$17 + 1)/SUM(L17 + K17)</f>
        <v>#DIV/0!</v>
      </c>
      <c r="R17" s="186"/>
      <c r="S17" s="187"/>
      <c r="T17" s="187"/>
      <c r="U17" s="191" t="str">
        <f t="shared" si="13"/>
        <v/>
      </c>
      <c r="V17" s="186"/>
      <c r="W17" s="187"/>
      <c r="X17" s="187"/>
      <c r="Y17" s="191" t="str">
        <f t="shared" si="3"/>
        <v/>
      </c>
      <c r="Z17" s="186"/>
      <c r="AA17" s="187"/>
      <c r="AB17" s="187"/>
      <c r="AC17" s="191" t="str">
        <f t="shared" si="4"/>
        <v/>
      </c>
      <c r="AD17" s="186"/>
      <c r="AE17" s="192" t="str">
        <f t="shared" si="5"/>
        <v/>
      </c>
      <c r="AF17" s="192">
        <f t="shared" si="6"/>
        <v>0</v>
      </c>
      <c r="AG17" s="192">
        <f t="shared" si="7"/>
        <v>0</v>
      </c>
      <c r="AH17" s="193">
        <f t="shared" si="8"/>
        <v>0</v>
      </c>
      <c r="AI17" s="194" t="e">
        <f>$AH$17/$P$17</f>
        <v>#VALUE!</v>
      </c>
      <c r="AJ17" s="195">
        <f t="shared" si="10"/>
        <v>0</v>
      </c>
      <c r="AK17" s="195">
        <f t="shared" si="11"/>
        <v>0</v>
      </c>
      <c r="AL17" s="196">
        <f>VLOOKUP(AJ17,'Points Table'!B5:C25,2,1)</f>
        <v>0</v>
      </c>
      <c r="AM17" s="197" t="str">
        <f t="shared" si="12"/>
        <v>NO</v>
      </c>
    </row>
    <row r="18" spans="2:39" ht="20.100000000000001" customHeight="1">
      <c r="B18" s="186"/>
      <c r="C18" s="186"/>
      <c r="D18" s="187"/>
      <c r="E18" s="187"/>
      <c r="F18" s="200"/>
      <c r="G18" s="186"/>
      <c r="H18" s="187"/>
      <c r="I18" s="187"/>
      <c r="J18" s="190">
        <f t="shared" si="0"/>
        <v>1</v>
      </c>
      <c r="K18" s="186"/>
      <c r="L18" s="186"/>
      <c r="M18" s="186"/>
      <c r="N18" s="186"/>
      <c r="O18" s="186"/>
      <c r="P18" s="191" t="e">
        <f>SUMPRODUCT(SUM(K18:L18), O18)/($I$18-$H$18+1)</f>
        <v>#VALUE!</v>
      </c>
      <c r="Q18" s="191" t="e">
        <f>SUMPRODUCT(((M18*K18)+(N18*L18)) * O18) / ($I$18 - $H$18 + 1)/SUM(L18 + K18)</f>
        <v>#DIV/0!</v>
      </c>
      <c r="R18" s="186"/>
      <c r="S18" s="187"/>
      <c r="T18" s="187"/>
      <c r="U18" s="191" t="str">
        <f t="shared" si="13"/>
        <v/>
      </c>
      <c r="V18" s="186"/>
      <c r="W18" s="187"/>
      <c r="X18" s="187"/>
      <c r="Y18" s="191" t="str">
        <f t="shared" si="3"/>
        <v/>
      </c>
      <c r="Z18" s="186"/>
      <c r="AA18" s="187"/>
      <c r="AB18" s="187"/>
      <c r="AC18" s="191" t="str">
        <f t="shared" si="4"/>
        <v/>
      </c>
      <c r="AD18" s="186"/>
      <c r="AE18" s="192" t="str">
        <f t="shared" si="5"/>
        <v/>
      </c>
      <c r="AF18" s="192">
        <f t="shared" si="6"/>
        <v>0</v>
      </c>
      <c r="AG18" s="192">
        <f t="shared" si="7"/>
        <v>0</v>
      </c>
      <c r="AH18" s="193">
        <f t="shared" si="8"/>
        <v>0</v>
      </c>
      <c r="AI18" s="194" t="e">
        <f>$AH$18/$P$18</f>
        <v>#VALUE!</v>
      </c>
      <c r="AJ18" s="195">
        <f t="shared" si="10"/>
        <v>0</v>
      </c>
      <c r="AK18" s="195">
        <f t="shared" si="11"/>
        <v>0</v>
      </c>
      <c r="AL18" s="196">
        <f>VLOOKUP(AJ18,'Points Table'!B5:C25,2,1)</f>
        <v>0</v>
      </c>
      <c r="AM18" s="197" t="str">
        <f t="shared" si="12"/>
        <v>NO</v>
      </c>
    </row>
    <row r="19" spans="2:39" ht="20.100000000000001" customHeight="1">
      <c r="B19" s="186"/>
      <c r="C19" s="186"/>
      <c r="D19" s="187"/>
      <c r="E19" s="187"/>
      <c r="F19" s="200"/>
      <c r="G19" s="186"/>
      <c r="H19" s="187"/>
      <c r="I19" s="187"/>
      <c r="J19" s="190">
        <f t="shared" si="0"/>
        <v>1</v>
      </c>
      <c r="K19" s="186"/>
      <c r="L19" s="186"/>
      <c r="M19" s="186"/>
      <c r="N19" s="186"/>
      <c r="O19" s="186"/>
      <c r="P19" s="191" t="e">
        <f>SUMPRODUCT(SUM(K19:L19), O19)/($I$19-$H$19+1)</f>
        <v>#VALUE!</v>
      </c>
      <c r="Q19" s="191" t="e">
        <f>SUMPRODUCT(((M19*K19)+(N19*L19)) * O19) / ($I$19 - $H$19 + 1)/SUM(L19 + K19)</f>
        <v>#DIV/0!</v>
      </c>
      <c r="R19" s="186"/>
      <c r="S19" s="187"/>
      <c r="T19" s="187"/>
      <c r="U19" s="191" t="str">
        <f t="shared" si="13"/>
        <v/>
      </c>
      <c r="V19" s="186"/>
      <c r="W19" s="187"/>
      <c r="X19" s="187"/>
      <c r="Y19" s="191" t="str">
        <f t="shared" si="3"/>
        <v/>
      </c>
      <c r="Z19" s="186"/>
      <c r="AA19" s="187"/>
      <c r="AB19" s="187"/>
      <c r="AC19" s="191" t="str">
        <f t="shared" si="4"/>
        <v/>
      </c>
      <c r="AD19" s="186"/>
      <c r="AE19" s="192" t="str">
        <f t="shared" si="5"/>
        <v/>
      </c>
      <c r="AF19" s="192">
        <f t="shared" si="6"/>
        <v>0</v>
      </c>
      <c r="AG19" s="192">
        <f t="shared" si="7"/>
        <v>0</v>
      </c>
      <c r="AH19" s="193">
        <f t="shared" si="8"/>
        <v>0</v>
      </c>
      <c r="AI19" s="194" t="e">
        <f>$AH$19/$P$19</f>
        <v>#VALUE!</v>
      </c>
      <c r="AJ19" s="195">
        <f t="shared" si="10"/>
        <v>0</v>
      </c>
      <c r="AK19" s="195">
        <f t="shared" si="11"/>
        <v>0</v>
      </c>
      <c r="AL19" s="196">
        <f>VLOOKUP(AJ19,'Points Table'!B5:C25,2,1)</f>
        <v>0</v>
      </c>
      <c r="AM19" s="197" t="str">
        <f t="shared" si="12"/>
        <v>NO</v>
      </c>
    </row>
    <row r="20" spans="2:39" ht="20.100000000000001" customHeight="1">
      <c r="B20" s="186"/>
      <c r="C20" s="186"/>
      <c r="D20" s="187"/>
      <c r="E20" s="187"/>
      <c r="F20" s="200"/>
      <c r="G20" s="186"/>
      <c r="H20" s="187"/>
      <c r="I20" s="187"/>
      <c r="J20" s="190">
        <f t="shared" si="0"/>
        <v>1</v>
      </c>
      <c r="K20" s="186"/>
      <c r="L20" s="186"/>
      <c r="M20" s="186"/>
      <c r="N20" s="186"/>
      <c r="O20" s="186"/>
      <c r="P20" s="191" t="e">
        <f>SUMPRODUCT(SUM(K20:L20), O20)/($I$20-$H$20+1)</f>
        <v>#VALUE!</v>
      </c>
      <c r="Q20" s="191" t="e">
        <f>SUMPRODUCT(((M20*K20)+(N20*L20)) * O20) / ($I$20 - $H$20 + 1)/SUM(L20 + K20)</f>
        <v>#DIV/0!</v>
      </c>
      <c r="R20" s="186"/>
      <c r="S20" s="187"/>
      <c r="T20" s="187"/>
      <c r="U20" s="191" t="str">
        <f t="shared" si="13"/>
        <v/>
      </c>
      <c r="V20" s="186"/>
      <c r="W20" s="187"/>
      <c r="X20" s="187"/>
      <c r="Y20" s="191" t="str">
        <f t="shared" si="3"/>
        <v/>
      </c>
      <c r="Z20" s="186"/>
      <c r="AA20" s="187"/>
      <c r="AB20" s="187"/>
      <c r="AC20" s="191" t="str">
        <f t="shared" si="4"/>
        <v/>
      </c>
      <c r="AD20" s="186"/>
      <c r="AE20" s="192" t="str">
        <f t="shared" si="5"/>
        <v/>
      </c>
      <c r="AF20" s="192">
        <f t="shared" si="6"/>
        <v>0</v>
      </c>
      <c r="AG20" s="192">
        <f t="shared" si="7"/>
        <v>0</v>
      </c>
      <c r="AH20" s="193">
        <f t="shared" si="8"/>
        <v>0</v>
      </c>
      <c r="AI20" s="194" t="e">
        <f>$AH$20/$P$20</f>
        <v>#VALUE!</v>
      </c>
      <c r="AJ20" s="195">
        <f t="shared" si="10"/>
        <v>0</v>
      </c>
      <c r="AK20" s="195">
        <f t="shared" si="11"/>
        <v>0</v>
      </c>
      <c r="AL20" s="196">
        <f>VLOOKUP(AJ20,'Points Table'!B5:C25,2,1)</f>
        <v>0</v>
      </c>
      <c r="AM20" s="197" t="str">
        <f t="shared" si="12"/>
        <v>NO</v>
      </c>
    </row>
    <row r="21" spans="2:39" ht="20.100000000000001" customHeight="1">
      <c r="B21" s="186"/>
      <c r="C21" s="186"/>
      <c r="D21" s="187"/>
      <c r="E21" s="187"/>
      <c r="F21" s="200"/>
      <c r="G21" s="186"/>
      <c r="H21" s="187"/>
      <c r="I21" s="187"/>
      <c r="J21" s="190">
        <f t="shared" si="0"/>
        <v>1</v>
      </c>
      <c r="K21" s="186"/>
      <c r="L21" s="186"/>
      <c r="M21" s="186"/>
      <c r="N21" s="186"/>
      <c r="O21" s="186"/>
      <c r="P21" s="191" t="e">
        <f>SUMPRODUCT(SUM(K21:L21), O21)/($I$21-$H$21+1)</f>
        <v>#VALUE!</v>
      </c>
      <c r="Q21" s="191" t="e">
        <f>SUMPRODUCT(((M21*K21)+(N21*L21)) * O21) / ($I$21 - $H$21 + 1)/SUM(L21 + K21)</f>
        <v>#DIV/0!</v>
      </c>
      <c r="R21" s="186"/>
      <c r="S21" s="187"/>
      <c r="T21" s="187"/>
      <c r="U21" s="191" t="str">
        <f t="shared" si="13"/>
        <v/>
      </c>
      <c r="V21" s="186"/>
      <c r="W21" s="187"/>
      <c r="X21" s="187"/>
      <c r="Y21" s="191" t="str">
        <f t="shared" si="3"/>
        <v/>
      </c>
      <c r="Z21" s="186"/>
      <c r="AA21" s="187"/>
      <c r="AB21" s="187"/>
      <c r="AC21" s="191" t="str">
        <f t="shared" si="4"/>
        <v/>
      </c>
      <c r="AD21" s="186"/>
      <c r="AE21" s="192" t="str">
        <f t="shared" si="5"/>
        <v/>
      </c>
      <c r="AF21" s="192">
        <f t="shared" si="6"/>
        <v>0</v>
      </c>
      <c r="AG21" s="192">
        <f t="shared" si="7"/>
        <v>0</v>
      </c>
      <c r="AH21" s="193">
        <f t="shared" si="8"/>
        <v>0</v>
      </c>
      <c r="AI21" s="194" t="e">
        <f>$AH$21/$P$21</f>
        <v>#VALUE!</v>
      </c>
      <c r="AJ21" s="195">
        <f t="shared" si="10"/>
        <v>0</v>
      </c>
      <c r="AK21" s="195">
        <f t="shared" si="11"/>
        <v>0</v>
      </c>
      <c r="AL21" s="196">
        <f>VLOOKUP(AJ21,'Points Table'!B5:C25,2,1)</f>
        <v>0</v>
      </c>
      <c r="AM21" s="197" t="str">
        <f t="shared" si="12"/>
        <v>NO</v>
      </c>
    </row>
    <row r="22" spans="2:39" ht="20.100000000000001" customHeight="1">
      <c r="B22" s="186"/>
      <c r="C22" s="186"/>
      <c r="D22" s="187"/>
      <c r="E22" s="187"/>
      <c r="F22" s="200"/>
      <c r="G22" s="186"/>
      <c r="H22" s="187"/>
      <c r="I22" s="187"/>
      <c r="J22" s="190">
        <f t="shared" si="0"/>
        <v>1</v>
      </c>
      <c r="K22" s="186"/>
      <c r="L22" s="186"/>
      <c r="M22" s="186"/>
      <c r="N22" s="186"/>
      <c r="O22" s="186"/>
      <c r="P22" s="191" t="e">
        <f>SUMPRODUCT(SUM(K22:L22), O22)/($I$22-$H$22+1)</f>
        <v>#VALUE!</v>
      </c>
      <c r="Q22" s="191" t="e">
        <f>SUMPRODUCT(((M22*K22)+(N22*L22)) * O22) / ($I$22 - $H$22 + 1)/SUM(L22 + K22)</f>
        <v>#DIV/0!</v>
      </c>
      <c r="R22" s="186"/>
      <c r="S22" s="187"/>
      <c r="T22" s="187"/>
      <c r="U22" s="191" t="str">
        <f t="shared" si="13"/>
        <v/>
      </c>
      <c r="V22" s="186"/>
      <c r="W22" s="187"/>
      <c r="X22" s="187"/>
      <c r="Y22" s="191" t="str">
        <f t="shared" si="3"/>
        <v/>
      </c>
      <c r="Z22" s="186"/>
      <c r="AA22" s="187"/>
      <c r="AB22" s="187"/>
      <c r="AC22" s="191" t="str">
        <f t="shared" si="4"/>
        <v/>
      </c>
      <c r="AD22" s="186"/>
      <c r="AE22" s="192" t="str">
        <f t="shared" si="5"/>
        <v/>
      </c>
      <c r="AF22" s="192">
        <f t="shared" si="6"/>
        <v>0</v>
      </c>
      <c r="AG22" s="192">
        <f t="shared" si="7"/>
        <v>0</v>
      </c>
      <c r="AH22" s="193">
        <f t="shared" si="8"/>
        <v>0</v>
      </c>
      <c r="AI22" s="194" t="e">
        <f>$AH$22/$P$22</f>
        <v>#VALUE!</v>
      </c>
      <c r="AJ22" s="195">
        <f t="shared" si="10"/>
        <v>0</v>
      </c>
      <c r="AK22" s="195">
        <f t="shared" si="11"/>
        <v>0</v>
      </c>
      <c r="AL22" s="196">
        <f>VLOOKUP(AJ22,'Points Table'!B5:C25,2,1)</f>
        <v>0</v>
      </c>
      <c r="AM22" s="197" t="str">
        <f t="shared" si="12"/>
        <v>NO</v>
      </c>
    </row>
    <row r="23" spans="2:39" ht="20.100000000000001" customHeight="1">
      <c r="B23" s="186"/>
      <c r="C23" s="186"/>
      <c r="D23" s="187"/>
      <c r="E23" s="187"/>
      <c r="F23" s="200"/>
      <c r="G23" s="186"/>
      <c r="H23" s="187"/>
      <c r="I23" s="187"/>
      <c r="J23" s="190">
        <f t="shared" si="0"/>
        <v>1</v>
      </c>
      <c r="K23" s="186"/>
      <c r="L23" s="186"/>
      <c r="M23" s="186"/>
      <c r="N23" s="186"/>
      <c r="O23" s="186"/>
      <c r="P23" s="191" t="e">
        <f>SUMPRODUCT(SUM(K23:L23), O23)/($I$23-$H$23+1)</f>
        <v>#VALUE!</v>
      </c>
      <c r="Q23" s="191" t="e">
        <f>SUMPRODUCT(((M23*K23)+(N23*L23)) * O23) / ($I$23 - $H$23 + 1)/SUM(L23 + K23)</f>
        <v>#DIV/0!</v>
      </c>
      <c r="R23" s="186"/>
      <c r="S23" s="187"/>
      <c r="T23" s="187"/>
      <c r="U23" s="191" t="str">
        <f t="shared" si="13"/>
        <v/>
      </c>
      <c r="V23" s="186"/>
      <c r="W23" s="187"/>
      <c r="X23" s="187"/>
      <c r="Y23" s="191" t="str">
        <f t="shared" si="3"/>
        <v/>
      </c>
      <c r="Z23" s="186"/>
      <c r="AA23" s="187"/>
      <c r="AB23" s="187"/>
      <c r="AC23" s="191" t="str">
        <f t="shared" si="4"/>
        <v/>
      </c>
      <c r="AD23" s="186"/>
      <c r="AE23" s="192" t="str">
        <f t="shared" si="5"/>
        <v/>
      </c>
      <c r="AF23" s="192">
        <f t="shared" si="6"/>
        <v>0</v>
      </c>
      <c r="AG23" s="192">
        <f t="shared" si="7"/>
        <v>0</v>
      </c>
      <c r="AH23" s="193">
        <f t="shared" si="8"/>
        <v>0</v>
      </c>
      <c r="AI23" s="194" t="e">
        <f>$AH$23/$P$23</f>
        <v>#VALUE!</v>
      </c>
      <c r="AJ23" s="195">
        <f t="shared" si="10"/>
        <v>0</v>
      </c>
      <c r="AK23" s="195">
        <f t="shared" si="11"/>
        <v>0</v>
      </c>
      <c r="AL23" s="196">
        <f>VLOOKUP(AJ23,'Points Table'!B5:C25,2,1)</f>
        <v>0</v>
      </c>
      <c r="AM23" s="197" t="str">
        <f t="shared" si="12"/>
        <v>NO</v>
      </c>
    </row>
    <row r="24" spans="2:39" ht="20.100000000000001" customHeight="1">
      <c r="B24" s="186"/>
      <c r="C24" s="186"/>
      <c r="D24" s="187"/>
      <c r="E24" s="187"/>
      <c r="F24" s="200"/>
      <c r="G24" s="186"/>
      <c r="H24" s="187"/>
      <c r="I24" s="187"/>
      <c r="J24" s="190">
        <f t="shared" si="0"/>
        <v>1</v>
      </c>
      <c r="K24" s="186"/>
      <c r="L24" s="186"/>
      <c r="M24" s="186"/>
      <c r="N24" s="186"/>
      <c r="O24" s="186"/>
      <c r="P24" s="191" t="e">
        <f>SUMPRODUCT(SUM(K24:L24), O24)/($I$24-$H$24+1)</f>
        <v>#VALUE!</v>
      </c>
      <c r="Q24" s="191" t="e">
        <f>SUMPRODUCT(((M24*K24)+(N24*L24)) * O24) / ($I$24 - $H$24 + 1)/SUM(L24 + K24)</f>
        <v>#DIV/0!</v>
      </c>
      <c r="R24" s="186"/>
      <c r="S24" s="187"/>
      <c r="T24" s="187"/>
      <c r="U24" s="191" t="str">
        <f t="shared" si="13"/>
        <v/>
      </c>
      <c r="V24" s="186"/>
      <c r="W24" s="187"/>
      <c r="X24" s="187"/>
      <c r="Y24" s="191" t="str">
        <f t="shared" si="3"/>
        <v/>
      </c>
      <c r="Z24" s="186"/>
      <c r="AA24" s="187"/>
      <c r="AB24" s="187"/>
      <c r="AC24" s="191" t="str">
        <f t="shared" si="4"/>
        <v/>
      </c>
      <c r="AD24" s="186"/>
      <c r="AE24" s="192" t="str">
        <f t="shared" si="5"/>
        <v/>
      </c>
      <c r="AF24" s="192">
        <f t="shared" si="6"/>
        <v>0</v>
      </c>
      <c r="AG24" s="192">
        <f t="shared" si="7"/>
        <v>0</v>
      </c>
      <c r="AH24" s="193">
        <f t="shared" si="8"/>
        <v>0</v>
      </c>
      <c r="AI24" s="194" t="e">
        <f>$AH$24/$P$24</f>
        <v>#VALUE!</v>
      </c>
      <c r="AJ24" s="195">
        <f t="shared" si="10"/>
        <v>0</v>
      </c>
      <c r="AK24" s="195">
        <f t="shared" si="11"/>
        <v>0</v>
      </c>
      <c r="AL24" s="196">
        <f>VLOOKUP(AJ24,'Points Table'!B5:C25,2,1)</f>
        <v>0</v>
      </c>
      <c r="AM24" s="197" t="str">
        <f t="shared" si="12"/>
        <v>NO</v>
      </c>
    </row>
    <row r="25" spans="2:39" ht="20.100000000000001" customHeight="1">
      <c r="B25" s="186"/>
      <c r="C25" s="186"/>
      <c r="D25" s="187"/>
      <c r="E25" s="187"/>
      <c r="F25" s="200"/>
      <c r="G25" s="186"/>
      <c r="H25" s="187"/>
      <c r="I25" s="187"/>
      <c r="J25" s="190">
        <f t="shared" si="0"/>
        <v>1</v>
      </c>
      <c r="K25" s="186"/>
      <c r="L25" s="186"/>
      <c r="M25" s="186"/>
      <c r="N25" s="186"/>
      <c r="O25" s="186"/>
      <c r="P25" s="191" t="e">
        <f>SUMPRODUCT(SUM(K25:L25), O25)/($I$25-$H$25+1)</f>
        <v>#VALUE!</v>
      </c>
      <c r="Q25" s="191" t="e">
        <f>SUMPRODUCT(((M25*K25)+(N25*L25)) * O25) / ($I$25 - $H$25 + 1)/SUM(L25 + K25)</f>
        <v>#DIV/0!</v>
      </c>
      <c r="R25" s="186"/>
      <c r="S25" s="187"/>
      <c r="T25" s="187"/>
      <c r="U25" s="191" t="str">
        <f t="shared" si="13"/>
        <v/>
      </c>
      <c r="V25" s="186"/>
      <c r="W25" s="187"/>
      <c r="X25" s="187"/>
      <c r="Y25" s="191" t="str">
        <f t="shared" si="3"/>
        <v/>
      </c>
      <c r="Z25" s="186"/>
      <c r="AA25" s="187"/>
      <c r="AB25" s="187"/>
      <c r="AC25" s="191" t="str">
        <f t="shared" si="4"/>
        <v/>
      </c>
      <c r="AD25" s="186"/>
      <c r="AE25" s="192" t="str">
        <f t="shared" si="5"/>
        <v/>
      </c>
      <c r="AF25" s="192">
        <f t="shared" si="6"/>
        <v>0</v>
      </c>
      <c r="AG25" s="192">
        <f t="shared" si="7"/>
        <v>0</v>
      </c>
      <c r="AH25" s="193">
        <f t="shared" si="8"/>
        <v>0</v>
      </c>
      <c r="AI25" s="194" t="e">
        <f>$AH$25/$P$25</f>
        <v>#VALUE!</v>
      </c>
      <c r="AJ25" s="195">
        <f t="shared" si="10"/>
        <v>0</v>
      </c>
      <c r="AK25" s="195">
        <f t="shared" si="11"/>
        <v>0</v>
      </c>
      <c r="AL25" s="196">
        <f>VLOOKUP(AJ25,'Points Table'!B5:C25,2,1)</f>
        <v>0</v>
      </c>
      <c r="AM25" s="197" t="str">
        <f t="shared" si="12"/>
        <v>NO</v>
      </c>
    </row>
    <row r="26" spans="2:39" ht="20.100000000000001" customHeight="1">
      <c r="B26" s="186"/>
      <c r="C26" s="186"/>
      <c r="D26" s="187"/>
      <c r="E26" s="187"/>
      <c r="F26" s="200"/>
      <c r="G26" s="186"/>
      <c r="H26" s="187"/>
      <c r="I26" s="187"/>
      <c r="J26" s="190">
        <f t="shared" si="0"/>
        <v>1</v>
      </c>
      <c r="K26" s="186"/>
      <c r="L26" s="186"/>
      <c r="M26" s="186"/>
      <c r="N26" s="186"/>
      <c r="O26" s="186"/>
      <c r="P26" s="191" t="e">
        <f>SUMPRODUCT(SUM(K26:L26), O26)/($I$26-$H$26+1)</f>
        <v>#VALUE!</v>
      </c>
      <c r="Q26" s="191" t="e">
        <f>SUMPRODUCT(((M26*K26)+(N26*L26)) * O26) / ($I$26 - $H$26 + 1)/SUM(L26 + K26)</f>
        <v>#DIV/0!</v>
      </c>
      <c r="R26" s="186"/>
      <c r="S26" s="187"/>
      <c r="T26" s="187"/>
      <c r="U26" s="191" t="str">
        <f t="shared" si="13"/>
        <v/>
      </c>
      <c r="V26" s="186"/>
      <c r="W26" s="187"/>
      <c r="X26" s="187"/>
      <c r="Y26" s="191" t="str">
        <f t="shared" si="3"/>
        <v/>
      </c>
      <c r="Z26" s="186"/>
      <c r="AA26" s="187"/>
      <c r="AB26" s="187"/>
      <c r="AC26" s="191" t="str">
        <f t="shared" si="4"/>
        <v/>
      </c>
      <c r="AD26" s="186"/>
      <c r="AE26" s="192" t="str">
        <f t="shared" si="5"/>
        <v/>
      </c>
      <c r="AF26" s="192">
        <f t="shared" si="6"/>
        <v>0</v>
      </c>
      <c r="AG26" s="192">
        <f t="shared" si="7"/>
        <v>0</v>
      </c>
      <c r="AH26" s="193">
        <f t="shared" si="8"/>
        <v>0</v>
      </c>
      <c r="AI26" s="194" t="e">
        <f>$AH$26/$P$26</f>
        <v>#VALUE!</v>
      </c>
      <c r="AJ26" s="195">
        <f t="shared" si="10"/>
        <v>0</v>
      </c>
      <c r="AK26" s="195">
        <f t="shared" si="11"/>
        <v>0</v>
      </c>
      <c r="AL26" s="196">
        <f>VLOOKUP(AJ26,'Points Table'!B5:C25,2,1)</f>
        <v>0</v>
      </c>
      <c r="AM26" s="197" t="str">
        <f t="shared" si="12"/>
        <v>NO</v>
      </c>
    </row>
    <row r="27" spans="2:39" ht="20.100000000000001" customHeight="1">
      <c r="B27" s="186"/>
      <c r="C27" s="186"/>
      <c r="D27" s="187"/>
      <c r="E27" s="187"/>
      <c r="F27" s="200"/>
      <c r="G27" s="186"/>
      <c r="H27" s="187"/>
      <c r="I27" s="187"/>
      <c r="J27" s="190">
        <f t="shared" si="0"/>
        <v>1</v>
      </c>
      <c r="K27" s="186"/>
      <c r="L27" s="186"/>
      <c r="M27" s="186"/>
      <c r="N27" s="186"/>
      <c r="O27" s="186"/>
      <c r="P27" s="191" t="e">
        <f>SUMPRODUCT(SUM(K27:L27), O27)/($I$27-$H$27+1)</f>
        <v>#VALUE!</v>
      </c>
      <c r="Q27" s="191" t="e">
        <f>SUMPRODUCT(((M27*K27)+(N27*L27)) * O27) / ($I$27 - $H$27 + 1)/SUM(L27 + K27)</f>
        <v>#DIV/0!</v>
      </c>
      <c r="R27" s="186"/>
      <c r="S27" s="187"/>
      <c r="T27" s="187"/>
      <c r="U27" s="191" t="str">
        <f t="shared" si="13"/>
        <v/>
      </c>
      <c r="V27" s="186"/>
      <c r="W27" s="187"/>
      <c r="X27" s="187"/>
      <c r="Y27" s="191" t="str">
        <f t="shared" si="3"/>
        <v/>
      </c>
      <c r="Z27" s="186"/>
      <c r="AA27" s="187"/>
      <c r="AB27" s="187"/>
      <c r="AC27" s="191" t="str">
        <f t="shared" si="4"/>
        <v/>
      </c>
      <c r="AD27" s="186"/>
      <c r="AE27" s="192" t="str">
        <f t="shared" si="5"/>
        <v/>
      </c>
      <c r="AF27" s="192">
        <f t="shared" si="6"/>
        <v>0</v>
      </c>
      <c r="AG27" s="192">
        <f t="shared" si="7"/>
        <v>0</v>
      </c>
      <c r="AH27" s="193">
        <f t="shared" si="8"/>
        <v>0</v>
      </c>
      <c r="AI27" s="194" t="e">
        <f>$AH$27/$P$27</f>
        <v>#VALUE!</v>
      </c>
      <c r="AJ27" s="195">
        <f t="shared" si="10"/>
        <v>0</v>
      </c>
      <c r="AK27" s="195">
        <f t="shared" si="11"/>
        <v>0</v>
      </c>
      <c r="AL27" s="196">
        <f>VLOOKUP(AJ27,'Points Table'!B5:C25,2,1)</f>
        <v>0</v>
      </c>
      <c r="AM27" s="197" t="str">
        <f t="shared" si="12"/>
        <v>NO</v>
      </c>
    </row>
    <row r="28" spans="2:39" ht="20.100000000000001" customHeight="1">
      <c r="B28" s="186"/>
      <c r="C28" s="186"/>
      <c r="D28" s="187"/>
      <c r="E28" s="187"/>
      <c r="F28" s="200"/>
      <c r="G28" s="186"/>
      <c r="H28" s="187"/>
      <c r="I28" s="187"/>
      <c r="J28" s="190">
        <f t="shared" si="0"/>
        <v>1</v>
      </c>
      <c r="K28" s="186"/>
      <c r="L28" s="186"/>
      <c r="M28" s="186"/>
      <c r="N28" s="186"/>
      <c r="O28" s="186"/>
      <c r="P28" s="191" t="e">
        <f>SUMPRODUCT(SUM(K28:L28), O28)/($I$28-$H$28+1)</f>
        <v>#VALUE!</v>
      </c>
      <c r="Q28" s="191" t="e">
        <f>SUMPRODUCT(((M28*K28)+(N28*L28)) * O28) / ($I$28 - $H$28 + 1)/SUM(L28 + K28)</f>
        <v>#DIV/0!</v>
      </c>
      <c r="R28" s="186"/>
      <c r="S28" s="187"/>
      <c r="T28" s="187"/>
      <c r="U28" s="191" t="str">
        <f t="shared" si="13"/>
        <v/>
      </c>
      <c r="V28" s="186"/>
      <c r="W28" s="187"/>
      <c r="X28" s="187"/>
      <c r="Y28" s="191" t="str">
        <f t="shared" si="3"/>
        <v/>
      </c>
      <c r="Z28" s="186"/>
      <c r="AA28" s="187"/>
      <c r="AB28" s="187"/>
      <c r="AC28" s="191" t="str">
        <f t="shared" si="4"/>
        <v/>
      </c>
      <c r="AD28" s="186"/>
      <c r="AE28" s="192" t="str">
        <f t="shared" si="5"/>
        <v/>
      </c>
      <c r="AF28" s="192">
        <f t="shared" si="6"/>
        <v>0</v>
      </c>
      <c r="AG28" s="192">
        <f t="shared" si="7"/>
        <v>0</v>
      </c>
      <c r="AH28" s="193">
        <f t="shared" si="8"/>
        <v>0</v>
      </c>
      <c r="AI28" s="194" t="e">
        <f>$AH$28/$P$28</f>
        <v>#VALUE!</v>
      </c>
      <c r="AJ28" s="195">
        <f t="shared" si="10"/>
        <v>0</v>
      </c>
      <c r="AK28" s="195">
        <f t="shared" si="11"/>
        <v>0</v>
      </c>
      <c r="AL28" s="196">
        <f>VLOOKUP(AJ28,'Points Table'!B5:C25,2,1)</f>
        <v>0</v>
      </c>
      <c r="AM28" s="197" t="str">
        <f t="shared" si="12"/>
        <v>NO</v>
      </c>
    </row>
    <row r="29" spans="2:39" ht="20.100000000000001" customHeight="1">
      <c r="B29" s="186"/>
      <c r="C29" s="186"/>
      <c r="D29" s="187"/>
      <c r="E29" s="187"/>
      <c r="F29" s="200"/>
      <c r="G29" s="186"/>
      <c r="H29" s="187"/>
      <c r="I29" s="187"/>
      <c r="J29" s="190">
        <f t="shared" si="0"/>
        <v>1</v>
      </c>
      <c r="K29" s="186"/>
      <c r="L29" s="186"/>
      <c r="M29" s="186"/>
      <c r="N29" s="186"/>
      <c r="O29" s="186"/>
      <c r="P29" s="191" t="e">
        <f>SUMPRODUCT(SUM(K29:L29), O29)/($I$29-$H$29+1)</f>
        <v>#VALUE!</v>
      </c>
      <c r="Q29" s="191" t="e">
        <f>SUMPRODUCT(((M29*K29)+(N29*L29)) * O29) / ($I$29 - $H$29 + 1)/SUM(L29 + K29)</f>
        <v>#DIV/0!</v>
      </c>
      <c r="R29" s="186"/>
      <c r="S29" s="187"/>
      <c r="T29" s="187"/>
      <c r="U29" s="191" t="str">
        <f t="shared" si="13"/>
        <v/>
      </c>
      <c r="V29" s="186"/>
      <c r="W29" s="187"/>
      <c r="X29" s="187"/>
      <c r="Y29" s="191" t="str">
        <f t="shared" si="3"/>
        <v/>
      </c>
      <c r="Z29" s="186"/>
      <c r="AA29" s="187"/>
      <c r="AB29" s="187"/>
      <c r="AC29" s="191" t="str">
        <f t="shared" si="4"/>
        <v/>
      </c>
      <c r="AD29" s="186"/>
      <c r="AE29" s="192" t="str">
        <f t="shared" si="5"/>
        <v/>
      </c>
      <c r="AF29" s="192">
        <f t="shared" si="6"/>
        <v>0</v>
      </c>
      <c r="AG29" s="192">
        <f t="shared" si="7"/>
        <v>0</v>
      </c>
      <c r="AH29" s="193">
        <f t="shared" si="8"/>
        <v>0</v>
      </c>
      <c r="AI29" s="194" t="e">
        <f>$AH$29/$P$29</f>
        <v>#VALUE!</v>
      </c>
      <c r="AJ29" s="195">
        <f t="shared" si="10"/>
        <v>0</v>
      </c>
      <c r="AK29" s="195">
        <f t="shared" si="11"/>
        <v>0</v>
      </c>
      <c r="AL29" s="196">
        <f>VLOOKUP(AJ29,'Points Table'!B5:C25,2,1)</f>
        <v>0</v>
      </c>
      <c r="AM29" s="197" t="str">
        <f t="shared" si="12"/>
        <v>NO</v>
      </c>
    </row>
    <row r="30" spans="2:39" ht="20.100000000000001" customHeight="1">
      <c r="B30" s="186"/>
      <c r="C30" s="186"/>
      <c r="D30" s="187"/>
      <c r="E30" s="187"/>
      <c r="F30" s="200"/>
      <c r="G30" s="186"/>
      <c r="H30" s="187"/>
      <c r="I30" s="187"/>
      <c r="J30" s="190">
        <f t="shared" si="0"/>
        <v>1</v>
      </c>
      <c r="K30" s="186"/>
      <c r="L30" s="186"/>
      <c r="M30" s="186"/>
      <c r="N30" s="186"/>
      <c r="O30" s="186"/>
      <c r="P30" s="191" t="e">
        <f>SUMPRODUCT(SUM(K30:L30), O30)/($I$30-$H$30+1)</f>
        <v>#VALUE!</v>
      </c>
      <c r="Q30" s="191" t="e">
        <f>SUMPRODUCT(((M30*K30)+(N30*L30)) * O30) / ($I$30 - $H$30 + 1)/SUM(L30 + K30)</f>
        <v>#DIV/0!</v>
      </c>
      <c r="R30" s="186"/>
      <c r="S30" s="187"/>
      <c r="T30" s="187"/>
      <c r="U30" s="191" t="str">
        <f t="shared" si="13"/>
        <v/>
      </c>
      <c r="V30" s="186"/>
      <c r="W30" s="187"/>
      <c r="X30" s="187"/>
      <c r="Y30" s="191" t="str">
        <f t="shared" si="3"/>
        <v/>
      </c>
      <c r="Z30" s="186"/>
      <c r="AA30" s="187"/>
      <c r="AB30" s="187"/>
      <c r="AC30" s="191" t="str">
        <f t="shared" si="4"/>
        <v/>
      </c>
      <c r="AD30" s="186"/>
      <c r="AE30" s="192" t="str">
        <f t="shared" si="5"/>
        <v/>
      </c>
      <c r="AF30" s="192">
        <f t="shared" si="6"/>
        <v>0</v>
      </c>
      <c r="AG30" s="192">
        <f t="shared" si="7"/>
        <v>0</v>
      </c>
      <c r="AH30" s="193">
        <f t="shared" si="8"/>
        <v>0</v>
      </c>
      <c r="AI30" s="194" t="e">
        <f>$AH$30/$P$30</f>
        <v>#VALUE!</v>
      </c>
      <c r="AJ30" s="195">
        <f t="shared" si="10"/>
        <v>0</v>
      </c>
      <c r="AK30" s="195">
        <f t="shared" si="11"/>
        <v>0</v>
      </c>
      <c r="AL30" s="196">
        <f>VLOOKUP(AJ30,'Points Table'!B5:C25,2,1)</f>
        <v>0</v>
      </c>
      <c r="AM30" s="197" t="str">
        <f t="shared" si="12"/>
        <v>NO</v>
      </c>
    </row>
    <row r="31" spans="2:39" ht="20.100000000000001" customHeight="1">
      <c r="B31" s="186"/>
      <c r="C31" s="186"/>
      <c r="D31" s="187"/>
      <c r="E31" s="187"/>
      <c r="F31" s="200"/>
      <c r="G31" s="186"/>
      <c r="H31" s="187"/>
      <c r="I31" s="187"/>
      <c r="J31" s="190">
        <f t="shared" si="0"/>
        <v>1</v>
      </c>
      <c r="K31" s="186"/>
      <c r="L31" s="186"/>
      <c r="M31" s="186"/>
      <c r="N31" s="186"/>
      <c r="O31" s="186"/>
      <c r="P31" s="191" t="e">
        <f>SUMPRODUCT(SUM(K31:L31), O31)/($I$31-$H$31+1)</f>
        <v>#VALUE!</v>
      </c>
      <c r="Q31" s="191" t="e">
        <f>SUMPRODUCT(((M31*K31)+(N31*L31)) * O31) / ($I$31 - $H$31 + 1)/SUM(L31 + K31)</f>
        <v>#DIV/0!</v>
      </c>
      <c r="R31" s="186"/>
      <c r="S31" s="187"/>
      <c r="T31" s="187"/>
      <c r="U31" s="191" t="str">
        <f t="shared" si="13"/>
        <v/>
      </c>
      <c r="V31" s="186"/>
      <c r="W31" s="187"/>
      <c r="X31" s="187"/>
      <c r="Y31" s="191" t="str">
        <f t="shared" si="3"/>
        <v/>
      </c>
      <c r="Z31" s="186"/>
      <c r="AA31" s="187"/>
      <c r="AB31" s="187"/>
      <c r="AC31" s="191" t="str">
        <f t="shared" si="4"/>
        <v/>
      </c>
      <c r="AD31" s="186"/>
      <c r="AE31" s="192" t="str">
        <f t="shared" si="5"/>
        <v/>
      </c>
      <c r="AF31" s="192">
        <f t="shared" si="6"/>
        <v>0</v>
      </c>
      <c r="AG31" s="192">
        <f t="shared" si="7"/>
        <v>0</v>
      </c>
      <c r="AH31" s="193">
        <f t="shared" si="8"/>
        <v>0</v>
      </c>
      <c r="AI31" s="194" t="e">
        <f>$AH$31/$P$31</f>
        <v>#VALUE!</v>
      </c>
      <c r="AJ31" s="195">
        <f t="shared" si="10"/>
        <v>0</v>
      </c>
      <c r="AK31" s="195">
        <f t="shared" si="11"/>
        <v>0</v>
      </c>
      <c r="AL31" s="196">
        <f>VLOOKUP(AJ31,'Points Table'!B5:C25,2,1)</f>
        <v>0</v>
      </c>
      <c r="AM31" s="197" t="str">
        <f t="shared" si="12"/>
        <v>NO</v>
      </c>
    </row>
    <row r="32" spans="2:39" ht="20.100000000000001" customHeight="1">
      <c r="B32" s="186"/>
      <c r="C32" s="186"/>
      <c r="D32" s="187"/>
      <c r="E32" s="187"/>
      <c r="F32" s="200"/>
      <c r="G32" s="186"/>
      <c r="H32" s="187"/>
      <c r="I32" s="187"/>
      <c r="J32" s="190">
        <f t="shared" si="0"/>
        <v>1</v>
      </c>
      <c r="K32" s="186"/>
      <c r="L32" s="186"/>
      <c r="M32" s="186"/>
      <c r="N32" s="186"/>
      <c r="O32" s="186"/>
      <c r="P32" s="191" t="e">
        <f>SUMPRODUCT(SUM(K32:L32), O32)/($I$32-$H$32+1)</f>
        <v>#VALUE!</v>
      </c>
      <c r="Q32" s="191" t="e">
        <f>SUMPRODUCT(((M32*K32)+(N32*L32)) * O32) / ($I$32 - $H$32 + 1)/SUM(L32 + K32)</f>
        <v>#DIV/0!</v>
      </c>
      <c r="R32" s="186"/>
      <c r="S32" s="187"/>
      <c r="T32" s="187"/>
      <c r="U32" s="191" t="str">
        <f t="shared" si="13"/>
        <v/>
      </c>
      <c r="V32" s="186"/>
      <c r="W32" s="187"/>
      <c r="X32" s="187"/>
      <c r="Y32" s="191" t="str">
        <f t="shared" si="3"/>
        <v/>
      </c>
      <c r="Z32" s="186"/>
      <c r="AA32" s="187"/>
      <c r="AB32" s="187"/>
      <c r="AC32" s="191" t="str">
        <f t="shared" si="4"/>
        <v/>
      </c>
      <c r="AD32" s="186"/>
      <c r="AE32" s="192" t="str">
        <f t="shared" si="5"/>
        <v/>
      </c>
      <c r="AF32" s="192">
        <f t="shared" si="6"/>
        <v>0</v>
      </c>
      <c r="AG32" s="192">
        <f t="shared" si="7"/>
        <v>0</v>
      </c>
      <c r="AH32" s="193">
        <f t="shared" si="8"/>
        <v>0</v>
      </c>
      <c r="AI32" s="194" t="e">
        <f>$AH$32/$P$32</f>
        <v>#VALUE!</v>
      </c>
      <c r="AJ32" s="195">
        <f t="shared" si="10"/>
        <v>0</v>
      </c>
      <c r="AK32" s="195">
        <f t="shared" si="11"/>
        <v>0</v>
      </c>
      <c r="AL32" s="196">
        <f>VLOOKUP(AJ32,'Points Table'!B5:C25,2,1)</f>
        <v>0</v>
      </c>
      <c r="AM32" s="197" t="str">
        <f t="shared" si="12"/>
        <v>NO</v>
      </c>
    </row>
    <row r="33" spans="2:39" ht="20.100000000000001" customHeight="1">
      <c r="B33" s="186"/>
      <c r="C33" s="186"/>
      <c r="D33" s="187"/>
      <c r="E33" s="187"/>
      <c r="F33" s="200"/>
      <c r="G33" s="186"/>
      <c r="H33" s="187"/>
      <c r="I33" s="187"/>
      <c r="J33" s="190">
        <f t="shared" si="0"/>
        <v>1</v>
      </c>
      <c r="K33" s="186"/>
      <c r="L33" s="186"/>
      <c r="M33" s="186"/>
      <c r="N33" s="186"/>
      <c r="O33" s="186"/>
      <c r="P33" s="191" t="e">
        <f>SUMPRODUCT(SUM(K33:L33), O33)/($I$33-$H$33+1)</f>
        <v>#VALUE!</v>
      </c>
      <c r="Q33" s="191" t="e">
        <f>SUMPRODUCT(((M33*K33)+(N33*L33)) * O33) / ($I$33 - $H$33 + 1)/SUM(L33 + K33)</f>
        <v>#DIV/0!</v>
      </c>
      <c r="R33" s="186"/>
      <c r="S33" s="187"/>
      <c r="T33" s="187"/>
      <c r="U33" s="191" t="str">
        <f t="shared" si="13"/>
        <v/>
      </c>
      <c r="V33" s="186"/>
      <c r="W33" s="187"/>
      <c r="X33" s="187"/>
      <c r="Y33" s="191" t="str">
        <f t="shared" si="3"/>
        <v/>
      </c>
      <c r="Z33" s="186"/>
      <c r="AA33" s="187"/>
      <c r="AB33" s="187"/>
      <c r="AC33" s="191" t="str">
        <f t="shared" si="4"/>
        <v/>
      </c>
      <c r="AD33" s="186"/>
      <c r="AE33" s="192" t="str">
        <f t="shared" si="5"/>
        <v/>
      </c>
      <c r="AF33" s="192">
        <f t="shared" si="6"/>
        <v>0</v>
      </c>
      <c r="AG33" s="192">
        <f t="shared" si="7"/>
        <v>0</v>
      </c>
      <c r="AH33" s="193">
        <f t="shared" si="8"/>
        <v>0</v>
      </c>
      <c r="AI33" s="194" t="e">
        <f>$AH$33/$P$33</f>
        <v>#VALUE!</v>
      </c>
      <c r="AJ33" s="195">
        <f t="shared" si="10"/>
        <v>0</v>
      </c>
      <c r="AK33" s="195">
        <f t="shared" si="11"/>
        <v>0</v>
      </c>
      <c r="AL33" s="196">
        <f>VLOOKUP(AJ33,'Points Table'!B5:C25,2,1)</f>
        <v>0</v>
      </c>
      <c r="AM33" s="197" t="str">
        <f t="shared" si="12"/>
        <v>NO</v>
      </c>
    </row>
    <row r="34" spans="2:39" ht="20.100000000000001" customHeight="1">
      <c r="B34" s="186"/>
      <c r="C34" s="186"/>
      <c r="D34" s="187"/>
      <c r="E34" s="187"/>
      <c r="F34" s="200"/>
      <c r="G34" s="186"/>
      <c r="H34" s="187"/>
      <c r="I34" s="187"/>
      <c r="J34" s="190">
        <f t="shared" si="0"/>
        <v>1</v>
      </c>
      <c r="K34" s="186"/>
      <c r="L34" s="186"/>
      <c r="M34" s="186"/>
      <c r="N34" s="186"/>
      <c r="O34" s="186"/>
      <c r="P34" s="191" t="e">
        <f>SUMPRODUCT(SUM(K34:L34), O34)/($I$34-$H$34+1)</f>
        <v>#VALUE!</v>
      </c>
      <c r="Q34" s="191" t="e">
        <f>SUMPRODUCT(((M34*K34)+(N34*L34)) * O34) / ($I$34 - $H$34 + 1)/SUM(L34 + K34)</f>
        <v>#DIV/0!</v>
      </c>
      <c r="R34" s="186"/>
      <c r="S34" s="187"/>
      <c r="T34" s="187"/>
      <c r="U34" s="191" t="str">
        <f t="shared" si="13"/>
        <v/>
      </c>
      <c r="V34" s="186"/>
      <c r="W34" s="187"/>
      <c r="X34" s="187"/>
      <c r="Y34" s="191" t="str">
        <f t="shared" si="3"/>
        <v/>
      </c>
      <c r="Z34" s="186"/>
      <c r="AA34" s="187"/>
      <c r="AB34" s="187"/>
      <c r="AC34" s="191" t="str">
        <f t="shared" si="4"/>
        <v/>
      </c>
      <c r="AD34" s="186"/>
      <c r="AE34" s="192" t="str">
        <f t="shared" si="5"/>
        <v/>
      </c>
      <c r="AF34" s="192">
        <f t="shared" si="6"/>
        <v>0</v>
      </c>
      <c r="AG34" s="192">
        <f t="shared" si="7"/>
        <v>0</v>
      </c>
      <c r="AH34" s="193">
        <f t="shared" si="8"/>
        <v>0</v>
      </c>
      <c r="AI34" s="194" t="e">
        <f>$AH$34/$P$34</f>
        <v>#VALUE!</v>
      </c>
      <c r="AJ34" s="195">
        <f t="shared" si="10"/>
        <v>0</v>
      </c>
      <c r="AK34" s="195">
        <f t="shared" si="11"/>
        <v>0</v>
      </c>
      <c r="AL34" s="196">
        <f>VLOOKUP(AJ34,'Points Table'!B5:C25,2,1)</f>
        <v>0</v>
      </c>
      <c r="AM34" s="197" t="str">
        <f t="shared" si="12"/>
        <v>NO</v>
      </c>
    </row>
    <row r="35" spans="2:39" ht="20.100000000000001" customHeight="1">
      <c r="B35" s="186"/>
      <c r="C35" s="186"/>
      <c r="D35" s="187"/>
      <c r="E35" s="187"/>
      <c r="F35" s="200"/>
      <c r="G35" s="186"/>
      <c r="H35" s="187"/>
      <c r="I35" s="187"/>
      <c r="J35" s="190">
        <f t="shared" si="0"/>
        <v>1</v>
      </c>
      <c r="K35" s="186"/>
      <c r="L35" s="186"/>
      <c r="M35" s="186"/>
      <c r="N35" s="186"/>
      <c r="O35" s="186"/>
      <c r="P35" s="191" t="e">
        <f>SUMPRODUCT(SUM(K35:L35), O35)/($I$35-$H$35+1)</f>
        <v>#VALUE!</v>
      </c>
      <c r="Q35" s="191" t="e">
        <f>SUMPRODUCT(((M35*K35)+(N35*L35)) * O35) / ($I$35 - $H$35 + 1)/SUM(L35 + K35)</f>
        <v>#DIV/0!</v>
      </c>
      <c r="R35" s="186"/>
      <c r="S35" s="187"/>
      <c r="T35" s="187"/>
      <c r="U35" s="191" t="str">
        <f t="shared" si="13"/>
        <v/>
      </c>
      <c r="V35" s="186"/>
      <c r="W35" s="187"/>
      <c r="X35" s="187"/>
      <c r="Y35" s="191" t="str">
        <f t="shared" si="3"/>
        <v/>
      </c>
      <c r="Z35" s="186"/>
      <c r="AA35" s="187"/>
      <c r="AB35" s="187"/>
      <c r="AC35" s="191" t="str">
        <f t="shared" si="4"/>
        <v/>
      </c>
      <c r="AD35" s="186"/>
      <c r="AE35" s="192" t="str">
        <f t="shared" si="5"/>
        <v/>
      </c>
      <c r="AF35" s="192">
        <f t="shared" si="6"/>
        <v>0</v>
      </c>
      <c r="AG35" s="192">
        <f t="shared" si="7"/>
        <v>0</v>
      </c>
      <c r="AH35" s="193">
        <f t="shared" si="8"/>
        <v>0</v>
      </c>
      <c r="AI35" s="194" t="e">
        <f>$AH$35/$P$35</f>
        <v>#VALUE!</v>
      </c>
      <c r="AJ35" s="195">
        <f t="shared" si="10"/>
        <v>0</v>
      </c>
      <c r="AK35" s="195">
        <f t="shared" si="11"/>
        <v>0</v>
      </c>
      <c r="AL35" s="196">
        <f>VLOOKUP(AJ35,'Points Table'!B5:C25,2,1)</f>
        <v>0</v>
      </c>
      <c r="AM35" s="197" t="str">
        <f t="shared" si="12"/>
        <v>NO</v>
      </c>
    </row>
    <row r="36" spans="2:39" ht="20.100000000000001" customHeight="1">
      <c r="B36" s="186"/>
      <c r="C36" s="186"/>
      <c r="D36" s="187"/>
      <c r="E36" s="187"/>
      <c r="F36" s="200"/>
      <c r="G36" s="186"/>
      <c r="H36" s="187"/>
      <c r="I36" s="187"/>
      <c r="J36" s="190">
        <f t="shared" si="0"/>
        <v>1</v>
      </c>
      <c r="K36" s="186"/>
      <c r="L36" s="186"/>
      <c r="M36" s="186"/>
      <c r="N36" s="186"/>
      <c r="O36" s="186"/>
      <c r="P36" s="191" t="e">
        <f>SUMPRODUCT(SUM(K36:L36), O36)/($I$36-$H$36+1)</f>
        <v>#VALUE!</v>
      </c>
      <c r="Q36" s="191" t="e">
        <f>SUMPRODUCT(((M36*K36)+(N36*L36)) * O36) / ($I$36 - $H$36 + 1)/SUM(L36 + K36)</f>
        <v>#DIV/0!</v>
      </c>
      <c r="R36" s="186"/>
      <c r="S36" s="187"/>
      <c r="T36" s="187"/>
      <c r="U36" s="191" t="str">
        <f t="shared" si="13"/>
        <v/>
      </c>
      <c r="V36" s="186"/>
      <c r="W36" s="187"/>
      <c r="X36" s="187"/>
      <c r="Y36" s="191" t="str">
        <f t="shared" si="3"/>
        <v/>
      </c>
      <c r="Z36" s="186"/>
      <c r="AA36" s="187"/>
      <c r="AB36" s="187"/>
      <c r="AC36" s="191" t="str">
        <f t="shared" si="4"/>
        <v/>
      </c>
      <c r="AD36" s="186"/>
      <c r="AE36" s="192" t="str">
        <f t="shared" si="5"/>
        <v/>
      </c>
      <c r="AF36" s="192">
        <f t="shared" si="6"/>
        <v>0</v>
      </c>
      <c r="AG36" s="192">
        <f t="shared" si="7"/>
        <v>0</v>
      </c>
      <c r="AH36" s="193">
        <f t="shared" si="8"/>
        <v>0</v>
      </c>
      <c r="AI36" s="194" t="e">
        <f>$AH$36/$P$36</f>
        <v>#VALUE!</v>
      </c>
      <c r="AJ36" s="195">
        <f t="shared" si="10"/>
        <v>0</v>
      </c>
      <c r="AK36" s="195">
        <f t="shared" si="11"/>
        <v>0</v>
      </c>
      <c r="AL36" s="196">
        <f>VLOOKUP(AJ36,'Points Table'!B5:C25,2,1)</f>
        <v>0</v>
      </c>
      <c r="AM36" s="197" t="str">
        <f t="shared" si="12"/>
        <v>NO</v>
      </c>
    </row>
    <row r="37" spans="2:39" ht="20.100000000000001" customHeight="1">
      <c r="B37" s="186"/>
      <c r="C37" s="186"/>
      <c r="D37" s="187"/>
      <c r="E37" s="187"/>
      <c r="F37" s="200"/>
      <c r="G37" s="186"/>
      <c r="H37" s="187"/>
      <c r="I37" s="187"/>
      <c r="J37" s="190">
        <f t="shared" si="0"/>
        <v>1</v>
      </c>
      <c r="K37" s="186"/>
      <c r="L37" s="186"/>
      <c r="M37" s="186"/>
      <c r="N37" s="186"/>
      <c r="O37" s="186"/>
      <c r="P37" s="191" t="e">
        <f>SUMPRODUCT(SUM(K37:L37), O37)/($I$37-$H$37+1)</f>
        <v>#VALUE!</v>
      </c>
      <c r="Q37" s="191" t="e">
        <f>SUMPRODUCT(((M37*K37)+(N37*L37)) * O37) / ($I$37 - $H$37 + 1)/SUM(L37 + K37)</f>
        <v>#DIV/0!</v>
      </c>
      <c r="R37" s="186"/>
      <c r="S37" s="187"/>
      <c r="T37" s="187"/>
      <c r="U37" s="191" t="str">
        <f t="shared" si="13"/>
        <v/>
      </c>
      <c r="V37" s="186"/>
      <c r="W37" s="187"/>
      <c r="X37" s="187"/>
      <c r="Y37" s="191" t="str">
        <f t="shared" si="3"/>
        <v/>
      </c>
      <c r="Z37" s="186"/>
      <c r="AA37" s="187"/>
      <c r="AB37" s="187"/>
      <c r="AC37" s="191" t="str">
        <f t="shared" si="4"/>
        <v/>
      </c>
      <c r="AD37" s="186"/>
      <c r="AE37" s="192" t="str">
        <f t="shared" si="5"/>
        <v/>
      </c>
      <c r="AF37" s="192">
        <f t="shared" si="6"/>
        <v>0</v>
      </c>
      <c r="AG37" s="192">
        <f t="shared" si="7"/>
        <v>0</v>
      </c>
      <c r="AH37" s="193">
        <f t="shared" si="8"/>
        <v>0</v>
      </c>
      <c r="AI37" s="194" t="e">
        <f>$AH$37/$P$37</f>
        <v>#VALUE!</v>
      </c>
      <c r="AJ37" s="195">
        <f t="shared" si="10"/>
        <v>0</v>
      </c>
      <c r="AK37" s="195">
        <f t="shared" si="11"/>
        <v>0</v>
      </c>
      <c r="AL37" s="196">
        <f>VLOOKUP(AJ37,'Points Table'!B5:C25,2,1)</f>
        <v>0</v>
      </c>
      <c r="AM37" s="197" t="str">
        <f t="shared" si="12"/>
        <v>NO</v>
      </c>
    </row>
    <row r="38" spans="2:39" ht="20.100000000000001" customHeight="1">
      <c r="B38" s="186"/>
      <c r="C38" s="186"/>
      <c r="D38" s="187"/>
      <c r="E38" s="187"/>
      <c r="F38" s="200"/>
      <c r="G38" s="186"/>
      <c r="H38" s="187"/>
      <c r="I38" s="187"/>
      <c r="J38" s="190">
        <f t="shared" si="0"/>
        <v>1</v>
      </c>
      <c r="K38" s="186"/>
      <c r="L38" s="186"/>
      <c r="M38" s="186"/>
      <c r="N38" s="186"/>
      <c r="O38" s="186"/>
      <c r="P38" s="191" t="e">
        <f>SUMPRODUCT(SUM(K38:L38), O38)/($I$38-$H$38+1)</f>
        <v>#VALUE!</v>
      </c>
      <c r="Q38" s="191" t="e">
        <f>SUMPRODUCT(((M38*K38)+(N38*L38)) * O38) / ($I$38 - $H$38 + 1)/SUM(L38 + K38)</f>
        <v>#DIV/0!</v>
      </c>
      <c r="R38" s="186"/>
      <c r="S38" s="187"/>
      <c r="T38" s="187"/>
      <c r="U38" s="191" t="str">
        <f t="shared" si="13"/>
        <v/>
      </c>
      <c r="V38" s="186"/>
      <c r="W38" s="187"/>
      <c r="X38" s="187"/>
      <c r="Y38" s="191" t="str">
        <f t="shared" si="3"/>
        <v/>
      </c>
      <c r="Z38" s="186"/>
      <c r="AA38" s="187"/>
      <c r="AB38" s="187"/>
      <c r="AC38" s="191" t="str">
        <f t="shared" si="4"/>
        <v/>
      </c>
      <c r="AD38" s="186"/>
      <c r="AE38" s="192" t="str">
        <f t="shared" si="5"/>
        <v/>
      </c>
      <c r="AF38" s="192">
        <f t="shared" si="6"/>
        <v>0</v>
      </c>
      <c r="AG38" s="192">
        <f t="shared" si="7"/>
        <v>0</v>
      </c>
      <c r="AH38" s="193">
        <f t="shared" si="8"/>
        <v>0</v>
      </c>
      <c r="AI38" s="194" t="e">
        <f>$AH$38/$P$38</f>
        <v>#VALUE!</v>
      </c>
      <c r="AJ38" s="195">
        <f t="shared" si="10"/>
        <v>0</v>
      </c>
      <c r="AK38" s="195">
        <f t="shared" si="11"/>
        <v>0</v>
      </c>
      <c r="AL38" s="196">
        <f>VLOOKUP(AJ38,'Points Table'!B5:C25,2,1)</f>
        <v>0</v>
      </c>
      <c r="AM38" s="197" t="str">
        <f t="shared" si="12"/>
        <v>NO</v>
      </c>
    </row>
    <row r="39" spans="2:39" ht="20.100000000000001" customHeight="1">
      <c r="B39" s="186"/>
      <c r="C39" s="186"/>
      <c r="D39" s="187"/>
      <c r="E39" s="187"/>
      <c r="F39" s="200"/>
      <c r="G39" s="186"/>
      <c r="H39" s="187"/>
      <c r="I39" s="187"/>
      <c r="J39" s="190">
        <f t="shared" ref="J39:J70" si="14">I39-H39+1</f>
        <v>1</v>
      </c>
      <c r="K39" s="186"/>
      <c r="L39" s="186"/>
      <c r="M39" s="186"/>
      <c r="N39" s="186"/>
      <c r="O39" s="186"/>
      <c r="P39" s="191" t="e">
        <f>SUMPRODUCT(SUM(K39:L39), O39)/($I$39-$H$39+1)</f>
        <v>#VALUE!</v>
      </c>
      <c r="Q39" s="191" t="e">
        <f>SUMPRODUCT(((M39*K39)+(N39*L39)) * O39) / ($I$39 - $H$39 + 1)/SUM(L39 + K39)</f>
        <v>#DIV/0!</v>
      </c>
      <c r="R39" s="186"/>
      <c r="S39" s="187"/>
      <c r="T39" s="187"/>
      <c r="U39" s="191" t="str">
        <f t="shared" si="13"/>
        <v/>
      </c>
      <c r="V39" s="186"/>
      <c r="W39" s="187"/>
      <c r="X39" s="187"/>
      <c r="Y39" s="191" t="str">
        <f t="shared" si="3"/>
        <v/>
      </c>
      <c r="Z39" s="186"/>
      <c r="AA39" s="187"/>
      <c r="AB39" s="187"/>
      <c r="AC39" s="191" t="str">
        <f t="shared" si="4"/>
        <v/>
      </c>
      <c r="AD39" s="186"/>
      <c r="AE39" s="192" t="str">
        <f t="shared" ref="AE39:AE70" si="15">IF(R39="Office", (1 + 0.0095 * (N39 - 52.9)) * 0.84, IF(OR(R39="Distribution centre", R39="Non-Refrigerated Warehouse "), (((Q39/7) * O39) / 3000 * (0.0476 * (K39 + L39) + 1.0553 * L39)) / (K39 + L39), ""))</f>
        <v/>
      </c>
      <c r="AF39" s="192">
        <f t="shared" ref="AF39:AF70" si="16">IFERROR(AE39/70,)</f>
        <v>0</v>
      </c>
      <c r="AG39" s="192">
        <f t="shared" ref="AG39:AG70" si="17">IF(AF39=0,,AF39*100)</f>
        <v>0</v>
      </c>
      <c r="AH39" s="193">
        <f t="shared" ref="AH39:AH70" si="18">V39+Z39+AD39</f>
        <v>0</v>
      </c>
      <c r="AI39" s="194" t="e">
        <f>$AH$39/$P$39</f>
        <v>#VALUE!</v>
      </c>
      <c r="AJ39" s="195">
        <f t="shared" ref="AJ39:AJ70" si="19">MAX(0,IFERROR(1-(AI39/AF39/100),0))</f>
        <v>0</v>
      </c>
      <c r="AK39" s="195">
        <f t="shared" ref="AK39:AK70" si="20">IFERROR((1-AI39/AE39),)</f>
        <v>0</v>
      </c>
      <c r="AL39" s="196">
        <f>VLOOKUP(AJ39,'Points Table'!B5:C25,2,1)</f>
        <v>0</v>
      </c>
      <c r="AM39" s="197" t="str">
        <f t="shared" ref="AM39:AM70" si="21">IF(AL39&gt;=3,"YES","NO")</f>
        <v>NO</v>
      </c>
    </row>
    <row r="40" spans="2:39" ht="20.100000000000001" customHeight="1">
      <c r="B40" s="186"/>
      <c r="C40" s="186"/>
      <c r="D40" s="187"/>
      <c r="E40" s="187"/>
      <c r="F40" s="200"/>
      <c r="G40" s="186"/>
      <c r="H40" s="187"/>
      <c r="I40" s="187"/>
      <c r="J40" s="190">
        <f t="shared" si="14"/>
        <v>1</v>
      </c>
      <c r="K40" s="186"/>
      <c r="L40" s="186"/>
      <c r="M40" s="186"/>
      <c r="N40" s="186"/>
      <c r="O40" s="186"/>
      <c r="P40" s="191" t="e">
        <f>SUMPRODUCT(SUM(K40:L40), O40)/($I$40-$H$40+1)</f>
        <v>#VALUE!</v>
      </c>
      <c r="Q40" s="191" t="e">
        <f>SUMPRODUCT(((M40*K40)+(N40*L40)) * O40) / ($I$40 - $H$40 + 1)/SUM(L40 + K40)</f>
        <v>#DIV/0!</v>
      </c>
      <c r="R40" s="186"/>
      <c r="S40" s="187"/>
      <c r="T40" s="187"/>
      <c r="U40" s="191" t="str">
        <f t="shared" ref="U40:U70" si="22">IF(ISBLANK(T40),"",T40-S40+1)</f>
        <v/>
      </c>
      <c r="V40" s="186"/>
      <c r="W40" s="187"/>
      <c r="X40" s="187"/>
      <c r="Y40" s="191" t="str">
        <f t="shared" si="3"/>
        <v/>
      </c>
      <c r="Z40" s="186"/>
      <c r="AA40" s="187"/>
      <c r="AB40" s="187"/>
      <c r="AC40" s="191" t="str">
        <f t="shared" si="4"/>
        <v/>
      </c>
      <c r="AD40" s="186"/>
      <c r="AE40" s="192" t="str">
        <f t="shared" si="15"/>
        <v/>
      </c>
      <c r="AF40" s="192">
        <f t="shared" si="16"/>
        <v>0</v>
      </c>
      <c r="AG40" s="192">
        <f t="shared" si="17"/>
        <v>0</v>
      </c>
      <c r="AH40" s="193">
        <f t="shared" si="18"/>
        <v>0</v>
      </c>
      <c r="AI40" s="194" t="e">
        <f>$AH$40/$P$40</f>
        <v>#VALUE!</v>
      </c>
      <c r="AJ40" s="195">
        <f t="shared" si="19"/>
        <v>0</v>
      </c>
      <c r="AK40" s="195">
        <f t="shared" si="20"/>
        <v>0</v>
      </c>
      <c r="AL40" s="196">
        <f>VLOOKUP(AJ40,'Points Table'!B5:C25,2,1)</f>
        <v>0</v>
      </c>
      <c r="AM40" s="197" t="str">
        <f t="shared" si="21"/>
        <v>NO</v>
      </c>
    </row>
    <row r="41" spans="2:39" ht="20.100000000000001" customHeight="1">
      <c r="B41" s="186"/>
      <c r="C41" s="186"/>
      <c r="D41" s="187"/>
      <c r="E41" s="187"/>
      <c r="F41" s="200"/>
      <c r="G41" s="186"/>
      <c r="H41" s="187"/>
      <c r="I41" s="187"/>
      <c r="J41" s="190">
        <f t="shared" si="14"/>
        <v>1</v>
      </c>
      <c r="K41" s="186"/>
      <c r="L41" s="186"/>
      <c r="M41" s="186"/>
      <c r="N41" s="186"/>
      <c r="O41" s="186"/>
      <c r="P41" s="191" t="e">
        <f>SUMPRODUCT(SUM(K41:L41), O41)/($I$41-$H$41+1)</f>
        <v>#VALUE!</v>
      </c>
      <c r="Q41" s="191" t="e">
        <f>SUMPRODUCT(((M41*K41)+(N41*L41)) * O41) / ($I$41 - $H$41 + 1)/SUM(L41 + K41)</f>
        <v>#DIV/0!</v>
      </c>
      <c r="R41" s="186"/>
      <c r="S41" s="187"/>
      <c r="T41" s="187"/>
      <c r="U41" s="191" t="str">
        <f t="shared" si="22"/>
        <v/>
      </c>
      <c r="V41" s="186"/>
      <c r="W41" s="187"/>
      <c r="X41" s="187"/>
      <c r="Y41" s="191" t="str">
        <f t="shared" si="3"/>
        <v/>
      </c>
      <c r="Z41" s="186"/>
      <c r="AA41" s="187"/>
      <c r="AB41" s="187"/>
      <c r="AC41" s="191" t="str">
        <f t="shared" si="4"/>
        <v/>
      </c>
      <c r="AD41" s="186"/>
      <c r="AE41" s="192" t="str">
        <f t="shared" si="15"/>
        <v/>
      </c>
      <c r="AF41" s="192">
        <f t="shared" si="16"/>
        <v>0</v>
      </c>
      <c r="AG41" s="192">
        <f t="shared" si="17"/>
        <v>0</v>
      </c>
      <c r="AH41" s="193">
        <f t="shared" si="18"/>
        <v>0</v>
      </c>
      <c r="AI41" s="194" t="e">
        <f>$AH$41/$P$41</f>
        <v>#VALUE!</v>
      </c>
      <c r="AJ41" s="195">
        <f t="shared" si="19"/>
        <v>0</v>
      </c>
      <c r="AK41" s="195">
        <f t="shared" si="20"/>
        <v>0</v>
      </c>
      <c r="AL41" s="196">
        <f>VLOOKUP(AJ41,'Points Table'!B5:C25,2,1)</f>
        <v>0</v>
      </c>
      <c r="AM41" s="197" t="str">
        <f t="shared" si="21"/>
        <v>NO</v>
      </c>
    </row>
    <row r="42" spans="2:39" ht="20.100000000000001" customHeight="1">
      <c r="B42" s="186"/>
      <c r="C42" s="186"/>
      <c r="D42" s="187"/>
      <c r="E42" s="187"/>
      <c r="F42" s="200"/>
      <c r="G42" s="186"/>
      <c r="H42" s="187"/>
      <c r="I42" s="187"/>
      <c r="J42" s="190">
        <f t="shared" si="14"/>
        <v>1</v>
      </c>
      <c r="K42" s="186"/>
      <c r="L42" s="186"/>
      <c r="M42" s="186"/>
      <c r="N42" s="186"/>
      <c r="O42" s="186"/>
      <c r="P42" s="191" t="e">
        <f>SUMPRODUCT(SUM(K42:L42), O42)/($I$42-$H$42+1)</f>
        <v>#VALUE!</v>
      </c>
      <c r="Q42" s="191" t="e">
        <f>SUMPRODUCT(((M42*K42)+(N42*L42)) * O42) / ($I$42 - $H$42 + 1)/SUM(L42 + K42)</f>
        <v>#DIV/0!</v>
      </c>
      <c r="R42" s="186"/>
      <c r="S42" s="187"/>
      <c r="T42" s="187"/>
      <c r="U42" s="191" t="str">
        <f t="shared" si="22"/>
        <v/>
      </c>
      <c r="V42" s="186"/>
      <c r="W42" s="187"/>
      <c r="X42" s="187"/>
      <c r="Y42" s="191" t="str">
        <f t="shared" si="3"/>
        <v/>
      </c>
      <c r="Z42" s="186"/>
      <c r="AA42" s="187"/>
      <c r="AB42" s="187"/>
      <c r="AC42" s="191" t="str">
        <f t="shared" si="4"/>
        <v/>
      </c>
      <c r="AD42" s="186"/>
      <c r="AE42" s="192" t="str">
        <f t="shared" si="15"/>
        <v/>
      </c>
      <c r="AF42" s="192">
        <f t="shared" si="16"/>
        <v>0</v>
      </c>
      <c r="AG42" s="192">
        <f t="shared" si="17"/>
        <v>0</v>
      </c>
      <c r="AH42" s="193">
        <f t="shared" si="18"/>
        <v>0</v>
      </c>
      <c r="AI42" s="194" t="e">
        <f>$AH$42/$P$42</f>
        <v>#VALUE!</v>
      </c>
      <c r="AJ42" s="195">
        <f t="shared" si="19"/>
        <v>0</v>
      </c>
      <c r="AK42" s="195">
        <f t="shared" si="20"/>
        <v>0</v>
      </c>
      <c r="AL42" s="196">
        <f>VLOOKUP(AJ42,'Points Table'!B5:C25,2,1)</f>
        <v>0</v>
      </c>
      <c r="AM42" s="197" t="str">
        <f t="shared" si="21"/>
        <v>NO</v>
      </c>
    </row>
    <row r="43" spans="2:39" ht="20.100000000000001" customHeight="1">
      <c r="B43" s="186"/>
      <c r="C43" s="186"/>
      <c r="D43" s="187"/>
      <c r="E43" s="187"/>
      <c r="F43" s="200"/>
      <c r="G43" s="186"/>
      <c r="H43" s="187"/>
      <c r="I43" s="187"/>
      <c r="J43" s="190">
        <f t="shared" si="14"/>
        <v>1</v>
      </c>
      <c r="K43" s="186"/>
      <c r="L43" s="186"/>
      <c r="M43" s="186"/>
      <c r="N43" s="186"/>
      <c r="O43" s="186"/>
      <c r="P43" s="191" t="e">
        <f>SUMPRODUCT(SUM(K43:L43), O43)/($I$43-$H$43+1)</f>
        <v>#VALUE!</v>
      </c>
      <c r="Q43" s="191" t="e">
        <f>SUMPRODUCT(((M43*K43)+(N43*L43)) * O43) / ($I$43 - $H$43 + 1)/SUM(L43 + K43)</f>
        <v>#DIV/0!</v>
      </c>
      <c r="R43" s="186"/>
      <c r="S43" s="187"/>
      <c r="T43" s="187"/>
      <c r="U43" s="191" t="str">
        <f t="shared" si="22"/>
        <v/>
      </c>
      <c r="V43" s="186"/>
      <c r="W43" s="187"/>
      <c r="X43" s="187"/>
      <c r="Y43" s="191" t="str">
        <f t="shared" si="3"/>
        <v/>
      </c>
      <c r="Z43" s="186"/>
      <c r="AA43" s="187"/>
      <c r="AB43" s="187"/>
      <c r="AC43" s="191" t="str">
        <f t="shared" si="4"/>
        <v/>
      </c>
      <c r="AD43" s="186"/>
      <c r="AE43" s="192" t="str">
        <f t="shared" si="15"/>
        <v/>
      </c>
      <c r="AF43" s="192">
        <f t="shared" si="16"/>
        <v>0</v>
      </c>
      <c r="AG43" s="192">
        <f t="shared" si="17"/>
        <v>0</v>
      </c>
      <c r="AH43" s="193">
        <f t="shared" si="18"/>
        <v>0</v>
      </c>
      <c r="AI43" s="194" t="e">
        <f>$AH$43/$P$43</f>
        <v>#VALUE!</v>
      </c>
      <c r="AJ43" s="195">
        <f t="shared" si="19"/>
        <v>0</v>
      </c>
      <c r="AK43" s="195">
        <f t="shared" si="20"/>
        <v>0</v>
      </c>
      <c r="AL43" s="196">
        <f>VLOOKUP(AJ43,'Points Table'!B5:C25,2,1)</f>
        <v>0</v>
      </c>
      <c r="AM43" s="197" t="str">
        <f t="shared" si="21"/>
        <v>NO</v>
      </c>
    </row>
    <row r="44" spans="2:39" ht="20.100000000000001" customHeight="1">
      <c r="B44" s="186"/>
      <c r="C44" s="186"/>
      <c r="D44" s="187"/>
      <c r="E44" s="187"/>
      <c r="F44" s="200"/>
      <c r="G44" s="186"/>
      <c r="H44" s="187"/>
      <c r="I44" s="187"/>
      <c r="J44" s="190">
        <f t="shared" si="14"/>
        <v>1</v>
      </c>
      <c r="K44" s="186"/>
      <c r="L44" s="186"/>
      <c r="M44" s="186"/>
      <c r="N44" s="186"/>
      <c r="O44" s="186"/>
      <c r="P44" s="191" t="e">
        <f>SUMPRODUCT(SUM(K44:L44), O44)/($I$44-$H$44+1)</f>
        <v>#VALUE!</v>
      </c>
      <c r="Q44" s="191" t="e">
        <f>SUMPRODUCT(((M44*K44)+(N44*L44)) * O44) / ($I$44 - $H$44 + 1)/SUM(L44 + K44)</f>
        <v>#DIV/0!</v>
      </c>
      <c r="R44" s="186"/>
      <c r="S44" s="187"/>
      <c r="T44" s="187"/>
      <c r="U44" s="191" t="str">
        <f t="shared" si="22"/>
        <v/>
      </c>
      <c r="V44" s="186"/>
      <c r="W44" s="187"/>
      <c r="X44" s="187"/>
      <c r="Y44" s="191" t="str">
        <f t="shared" si="3"/>
        <v/>
      </c>
      <c r="Z44" s="186"/>
      <c r="AA44" s="187"/>
      <c r="AB44" s="187"/>
      <c r="AC44" s="191" t="str">
        <f t="shared" si="4"/>
        <v/>
      </c>
      <c r="AD44" s="186"/>
      <c r="AE44" s="192" t="str">
        <f t="shared" si="15"/>
        <v/>
      </c>
      <c r="AF44" s="192">
        <f t="shared" si="16"/>
        <v>0</v>
      </c>
      <c r="AG44" s="192">
        <f t="shared" si="17"/>
        <v>0</v>
      </c>
      <c r="AH44" s="193">
        <f t="shared" si="18"/>
        <v>0</v>
      </c>
      <c r="AI44" s="194" t="e">
        <f>$AH$44/$P$44</f>
        <v>#VALUE!</v>
      </c>
      <c r="AJ44" s="195">
        <f t="shared" si="19"/>
        <v>0</v>
      </c>
      <c r="AK44" s="195">
        <f t="shared" si="20"/>
        <v>0</v>
      </c>
      <c r="AL44" s="196">
        <f>VLOOKUP(AJ44,'Points Table'!B5:C25,2,1)</f>
        <v>0</v>
      </c>
      <c r="AM44" s="197" t="str">
        <f t="shared" si="21"/>
        <v>NO</v>
      </c>
    </row>
    <row r="45" spans="2:39" ht="20.100000000000001" customHeight="1">
      <c r="B45" s="186"/>
      <c r="C45" s="186"/>
      <c r="D45" s="187"/>
      <c r="E45" s="187"/>
      <c r="F45" s="200"/>
      <c r="G45" s="186"/>
      <c r="H45" s="187"/>
      <c r="I45" s="187"/>
      <c r="J45" s="190">
        <f t="shared" si="14"/>
        <v>1</v>
      </c>
      <c r="K45" s="186"/>
      <c r="L45" s="186"/>
      <c r="M45" s="186"/>
      <c r="N45" s="186"/>
      <c r="O45" s="186"/>
      <c r="P45" s="191" t="e">
        <f>SUMPRODUCT(SUM(K45:L45), O45)/($I$45-$H$45+1)</f>
        <v>#VALUE!</v>
      </c>
      <c r="Q45" s="191" t="e">
        <f>SUMPRODUCT(((M45*K45)+(N45*L45)) * O45) / ($I$45 - $H$45 + 1)/SUM(L45 + K45)</f>
        <v>#DIV/0!</v>
      </c>
      <c r="R45" s="186"/>
      <c r="S45" s="187"/>
      <c r="T45" s="187"/>
      <c r="U45" s="191" t="str">
        <f t="shared" si="22"/>
        <v/>
      </c>
      <c r="V45" s="186"/>
      <c r="W45" s="187"/>
      <c r="X45" s="187"/>
      <c r="Y45" s="191" t="str">
        <f t="shared" si="3"/>
        <v/>
      </c>
      <c r="Z45" s="186"/>
      <c r="AA45" s="187"/>
      <c r="AB45" s="187"/>
      <c r="AC45" s="191" t="str">
        <f t="shared" si="4"/>
        <v/>
      </c>
      <c r="AD45" s="186"/>
      <c r="AE45" s="192" t="str">
        <f t="shared" si="15"/>
        <v/>
      </c>
      <c r="AF45" s="192">
        <f t="shared" si="16"/>
        <v>0</v>
      </c>
      <c r="AG45" s="192">
        <f t="shared" si="17"/>
        <v>0</v>
      </c>
      <c r="AH45" s="193">
        <f t="shared" si="18"/>
        <v>0</v>
      </c>
      <c r="AI45" s="194" t="e">
        <f>$AH$45/$P$45</f>
        <v>#VALUE!</v>
      </c>
      <c r="AJ45" s="195">
        <f t="shared" si="19"/>
        <v>0</v>
      </c>
      <c r="AK45" s="195">
        <f t="shared" si="20"/>
        <v>0</v>
      </c>
      <c r="AL45" s="196">
        <f>VLOOKUP(AJ45,'Points Table'!B5:C25,2,1)</f>
        <v>0</v>
      </c>
      <c r="AM45" s="197" t="str">
        <f t="shared" si="21"/>
        <v>NO</v>
      </c>
    </row>
    <row r="46" spans="2:39" ht="20.100000000000001" customHeight="1">
      <c r="B46" s="186"/>
      <c r="C46" s="186"/>
      <c r="D46" s="187"/>
      <c r="E46" s="187"/>
      <c r="F46" s="200"/>
      <c r="G46" s="186"/>
      <c r="H46" s="187"/>
      <c r="I46" s="187"/>
      <c r="J46" s="190">
        <f t="shared" si="14"/>
        <v>1</v>
      </c>
      <c r="K46" s="186"/>
      <c r="L46" s="186"/>
      <c r="M46" s="186"/>
      <c r="N46" s="186"/>
      <c r="O46" s="186"/>
      <c r="P46" s="191" t="e">
        <f>SUMPRODUCT(SUM(K46:L46), O46)/($I$46-$H$46+1)</f>
        <v>#VALUE!</v>
      </c>
      <c r="Q46" s="191" t="e">
        <f>SUMPRODUCT(((M46*K46)+(N46*L46)) * O46) / ($I$46 - $H$46 + 1)/SUM(L46 + K46)</f>
        <v>#DIV/0!</v>
      </c>
      <c r="R46" s="186"/>
      <c r="S46" s="187"/>
      <c r="T46" s="187"/>
      <c r="U46" s="191" t="str">
        <f t="shared" si="22"/>
        <v/>
      </c>
      <c r="V46" s="186"/>
      <c r="W46" s="187"/>
      <c r="X46" s="187"/>
      <c r="Y46" s="191" t="str">
        <f t="shared" si="3"/>
        <v/>
      </c>
      <c r="Z46" s="186"/>
      <c r="AA46" s="187"/>
      <c r="AB46" s="187"/>
      <c r="AC46" s="191" t="str">
        <f t="shared" si="4"/>
        <v/>
      </c>
      <c r="AD46" s="186"/>
      <c r="AE46" s="192" t="str">
        <f t="shared" si="15"/>
        <v/>
      </c>
      <c r="AF46" s="192">
        <f t="shared" si="16"/>
        <v>0</v>
      </c>
      <c r="AG46" s="192">
        <f t="shared" si="17"/>
        <v>0</v>
      </c>
      <c r="AH46" s="193">
        <f t="shared" si="18"/>
        <v>0</v>
      </c>
      <c r="AI46" s="194" t="e">
        <f>$AH$46/$P$46</f>
        <v>#VALUE!</v>
      </c>
      <c r="AJ46" s="195">
        <f t="shared" si="19"/>
        <v>0</v>
      </c>
      <c r="AK46" s="195">
        <f t="shared" si="20"/>
        <v>0</v>
      </c>
      <c r="AL46" s="196">
        <f>VLOOKUP(AJ46,'Points Table'!B5:C25,2,1)</f>
        <v>0</v>
      </c>
      <c r="AM46" s="197" t="str">
        <f t="shared" si="21"/>
        <v>NO</v>
      </c>
    </row>
    <row r="47" spans="2:39" ht="20.100000000000001" customHeight="1">
      <c r="B47" s="186"/>
      <c r="C47" s="186"/>
      <c r="D47" s="187"/>
      <c r="E47" s="187"/>
      <c r="F47" s="200"/>
      <c r="G47" s="186"/>
      <c r="H47" s="187"/>
      <c r="I47" s="187"/>
      <c r="J47" s="190">
        <f t="shared" si="14"/>
        <v>1</v>
      </c>
      <c r="K47" s="186"/>
      <c r="L47" s="186"/>
      <c r="M47" s="186"/>
      <c r="N47" s="186"/>
      <c r="O47" s="186"/>
      <c r="P47" s="191" t="e">
        <f>SUMPRODUCT(SUM(K47:L47), O47)/($I$47-$H$47+1)</f>
        <v>#VALUE!</v>
      </c>
      <c r="Q47" s="191" t="e">
        <f>SUMPRODUCT(((M47*K47)+(N47*L47)) * O47) / ($I$47 - $H$47 + 1)/SUM(L47 + K47)</f>
        <v>#DIV/0!</v>
      </c>
      <c r="R47" s="186"/>
      <c r="S47" s="187"/>
      <c r="T47" s="187"/>
      <c r="U47" s="191" t="str">
        <f t="shared" si="22"/>
        <v/>
      </c>
      <c r="V47" s="186"/>
      <c r="W47" s="187"/>
      <c r="X47" s="187"/>
      <c r="Y47" s="191" t="str">
        <f t="shared" si="3"/>
        <v/>
      </c>
      <c r="Z47" s="186"/>
      <c r="AA47" s="187"/>
      <c r="AB47" s="187"/>
      <c r="AC47" s="191" t="str">
        <f t="shared" si="4"/>
        <v/>
      </c>
      <c r="AD47" s="186"/>
      <c r="AE47" s="192" t="str">
        <f t="shared" si="15"/>
        <v/>
      </c>
      <c r="AF47" s="192">
        <f t="shared" si="16"/>
        <v>0</v>
      </c>
      <c r="AG47" s="192">
        <f t="shared" si="17"/>
        <v>0</v>
      </c>
      <c r="AH47" s="193">
        <f t="shared" si="18"/>
        <v>0</v>
      </c>
      <c r="AI47" s="194" t="e">
        <f>$AH$47/$P$47</f>
        <v>#VALUE!</v>
      </c>
      <c r="AJ47" s="195">
        <f t="shared" si="19"/>
        <v>0</v>
      </c>
      <c r="AK47" s="195">
        <f t="shared" si="20"/>
        <v>0</v>
      </c>
      <c r="AL47" s="196">
        <f>VLOOKUP(AJ47,'Points Table'!B5:C25,2,1)</f>
        <v>0</v>
      </c>
      <c r="AM47" s="197" t="str">
        <f t="shared" si="21"/>
        <v>NO</v>
      </c>
    </row>
    <row r="48" spans="2:39" ht="20.100000000000001" customHeight="1">
      <c r="B48" s="186"/>
      <c r="C48" s="186"/>
      <c r="D48" s="187"/>
      <c r="E48" s="187"/>
      <c r="F48" s="200"/>
      <c r="G48" s="186"/>
      <c r="H48" s="187"/>
      <c r="I48" s="187"/>
      <c r="J48" s="190">
        <f t="shared" si="14"/>
        <v>1</v>
      </c>
      <c r="K48" s="186"/>
      <c r="L48" s="186"/>
      <c r="M48" s="186"/>
      <c r="N48" s="186"/>
      <c r="O48" s="186"/>
      <c r="P48" s="191" t="e">
        <f>SUMPRODUCT(SUM(K48:L48), O48)/($I$48-$H$48+1)</f>
        <v>#VALUE!</v>
      </c>
      <c r="Q48" s="191" t="e">
        <f>SUMPRODUCT(((M48*K48)+(N48*L48)) * O48) / ($I$48 - $H$48 + 1)/SUM(L48 + K48)</f>
        <v>#DIV/0!</v>
      </c>
      <c r="R48" s="186"/>
      <c r="S48" s="187"/>
      <c r="T48" s="187"/>
      <c r="U48" s="191" t="str">
        <f t="shared" si="22"/>
        <v/>
      </c>
      <c r="V48" s="186"/>
      <c r="W48" s="187"/>
      <c r="X48" s="187"/>
      <c r="Y48" s="191" t="str">
        <f t="shared" si="3"/>
        <v/>
      </c>
      <c r="Z48" s="186"/>
      <c r="AA48" s="187"/>
      <c r="AB48" s="187"/>
      <c r="AC48" s="191" t="str">
        <f t="shared" si="4"/>
        <v/>
      </c>
      <c r="AD48" s="186"/>
      <c r="AE48" s="192" t="str">
        <f t="shared" si="15"/>
        <v/>
      </c>
      <c r="AF48" s="192">
        <f t="shared" si="16"/>
        <v>0</v>
      </c>
      <c r="AG48" s="192">
        <f t="shared" si="17"/>
        <v>0</v>
      </c>
      <c r="AH48" s="193">
        <f t="shared" si="18"/>
        <v>0</v>
      </c>
      <c r="AI48" s="194" t="e">
        <f>$AH$48/$P$48</f>
        <v>#VALUE!</v>
      </c>
      <c r="AJ48" s="195">
        <f t="shared" si="19"/>
        <v>0</v>
      </c>
      <c r="AK48" s="195">
        <f t="shared" si="20"/>
        <v>0</v>
      </c>
      <c r="AL48" s="196">
        <f>VLOOKUP(AJ48,'Points Table'!B5:C25,2,1)</f>
        <v>0</v>
      </c>
      <c r="AM48" s="197" t="str">
        <f t="shared" si="21"/>
        <v>NO</v>
      </c>
    </row>
    <row r="49" spans="2:39" ht="20.100000000000001" customHeight="1">
      <c r="B49" s="186"/>
      <c r="C49" s="186"/>
      <c r="D49" s="187"/>
      <c r="E49" s="187"/>
      <c r="F49" s="200"/>
      <c r="G49" s="186"/>
      <c r="H49" s="187"/>
      <c r="I49" s="187"/>
      <c r="J49" s="190">
        <f t="shared" si="14"/>
        <v>1</v>
      </c>
      <c r="K49" s="186"/>
      <c r="L49" s="186"/>
      <c r="M49" s="186"/>
      <c r="N49" s="186"/>
      <c r="O49" s="186"/>
      <c r="P49" s="191" t="e">
        <f>SUMPRODUCT(SUM(K49:L49), O49)/($I$49-$H$49+1)</f>
        <v>#VALUE!</v>
      </c>
      <c r="Q49" s="191" t="e">
        <f>SUMPRODUCT(((M49*K49)+(N49*L49)) * O49) / ($I$49 - $H$49 + 1)/SUM(L49 + K49)</f>
        <v>#DIV/0!</v>
      </c>
      <c r="R49" s="186"/>
      <c r="S49" s="187"/>
      <c r="T49" s="187"/>
      <c r="U49" s="191" t="str">
        <f t="shared" si="22"/>
        <v/>
      </c>
      <c r="V49" s="186"/>
      <c r="W49" s="187"/>
      <c r="X49" s="187"/>
      <c r="Y49" s="191" t="str">
        <f t="shared" si="3"/>
        <v/>
      </c>
      <c r="Z49" s="186"/>
      <c r="AA49" s="187"/>
      <c r="AB49" s="187"/>
      <c r="AC49" s="191" t="str">
        <f t="shared" si="4"/>
        <v/>
      </c>
      <c r="AD49" s="186"/>
      <c r="AE49" s="192" t="str">
        <f t="shared" si="15"/>
        <v/>
      </c>
      <c r="AF49" s="192">
        <f t="shared" si="16"/>
        <v>0</v>
      </c>
      <c r="AG49" s="192">
        <f t="shared" si="17"/>
        <v>0</v>
      </c>
      <c r="AH49" s="193">
        <f t="shared" si="18"/>
        <v>0</v>
      </c>
      <c r="AI49" s="194" t="e">
        <f>$AH$49/$P$49</f>
        <v>#VALUE!</v>
      </c>
      <c r="AJ49" s="195">
        <f t="shared" si="19"/>
        <v>0</v>
      </c>
      <c r="AK49" s="195">
        <f t="shared" si="20"/>
        <v>0</v>
      </c>
      <c r="AL49" s="196">
        <f>VLOOKUP(AJ49,'Points Table'!B5:C25,2,1)</f>
        <v>0</v>
      </c>
      <c r="AM49" s="197" t="str">
        <f t="shared" si="21"/>
        <v>NO</v>
      </c>
    </row>
    <row r="50" spans="2:39" ht="20.100000000000001" customHeight="1">
      <c r="B50" s="186"/>
      <c r="C50" s="186"/>
      <c r="D50" s="187"/>
      <c r="E50" s="187"/>
      <c r="F50" s="200"/>
      <c r="G50" s="186"/>
      <c r="H50" s="187"/>
      <c r="I50" s="187"/>
      <c r="J50" s="190">
        <f t="shared" si="14"/>
        <v>1</v>
      </c>
      <c r="K50" s="186"/>
      <c r="L50" s="186"/>
      <c r="M50" s="186"/>
      <c r="N50" s="186"/>
      <c r="O50" s="186"/>
      <c r="P50" s="191" t="e">
        <f>SUMPRODUCT(SUM(K50:L50), O50)/($I$50-$H$50+1)</f>
        <v>#VALUE!</v>
      </c>
      <c r="Q50" s="191" t="e">
        <f>SUMPRODUCT(((M50*K50)+(N50*L50)) * O50) / ($I$50 - $H$50 + 1)/SUM(L50 + K50)</f>
        <v>#DIV/0!</v>
      </c>
      <c r="R50" s="186"/>
      <c r="S50" s="187"/>
      <c r="T50" s="187"/>
      <c r="U50" s="191" t="str">
        <f t="shared" si="22"/>
        <v/>
      </c>
      <c r="V50" s="186"/>
      <c r="W50" s="187"/>
      <c r="X50" s="187"/>
      <c r="Y50" s="191" t="str">
        <f t="shared" si="3"/>
        <v/>
      </c>
      <c r="Z50" s="186"/>
      <c r="AA50" s="187"/>
      <c r="AB50" s="187"/>
      <c r="AC50" s="191" t="str">
        <f t="shared" si="4"/>
        <v/>
      </c>
      <c r="AD50" s="186"/>
      <c r="AE50" s="192" t="str">
        <f t="shared" si="15"/>
        <v/>
      </c>
      <c r="AF50" s="192">
        <f t="shared" si="16"/>
        <v>0</v>
      </c>
      <c r="AG50" s="192">
        <f t="shared" si="17"/>
        <v>0</v>
      </c>
      <c r="AH50" s="193">
        <f t="shared" si="18"/>
        <v>0</v>
      </c>
      <c r="AI50" s="194" t="e">
        <f>$AH$50/$P$50</f>
        <v>#VALUE!</v>
      </c>
      <c r="AJ50" s="195">
        <f t="shared" si="19"/>
        <v>0</v>
      </c>
      <c r="AK50" s="195">
        <f t="shared" si="20"/>
        <v>0</v>
      </c>
      <c r="AL50" s="196">
        <f>VLOOKUP(AJ50,'Points Table'!B5:C25,2,1)</f>
        <v>0</v>
      </c>
      <c r="AM50" s="197" t="str">
        <f t="shared" si="21"/>
        <v>NO</v>
      </c>
    </row>
    <row r="51" spans="2:39" ht="20.100000000000001" customHeight="1">
      <c r="B51" s="186"/>
      <c r="C51" s="186"/>
      <c r="D51" s="187"/>
      <c r="E51" s="187"/>
      <c r="F51" s="200"/>
      <c r="G51" s="186"/>
      <c r="H51" s="187"/>
      <c r="I51" s="187"/>
      <c r="J51" s="190">
        <f t="shared" si="14"/>
        <v>1</v>
      </c>
      <c r="K51" s="186"/>
      <c r="L51" s="186"/>
      <c r="M51" s="186"/>
      <c r="N51" s="186"/>
      <c r="O51" s="186"/>
      <c r="P51" s="191" t="e">
        <f>SUMPRODUCT(SUM(K51:L51), O51)/($I$51-$H$51+1)</f>
        <v>#VALUE!</v>
      </c>
      <c r="Q51" s="191" t="e">
        <f>SUMPRODUCT(((M51*K51)+(N51*L51)) * O51) / ($I$51 - $H$51 + 1)/SUM(L51 + K51)</f>
        <v>#DIV/0!</v>
      </c>
      <c r="R51" s="186"/>
      <c r="S51" s="187"/>
      <c r="T51" s="187"/>
      <c r="U51" s="191" t="str">
        <f t="shared" si="22"/>
        <v/>
      </c>
      <c r="V51" s="186"/>
      <c r="W51" s="187"/>
      <c r="X51" s="187"/>
      <c r="Y51" s="191" t="str">
        <f t="shared" si="3"/>
        <v/>
      </c>
      <c r="Z51" s="186"/>
      <c r="AA51" s="187"/>
      <c r="AB51" s="187"/>
      <c r="AC51" s="191" t="str">
        <f t="shared" si="4"/>
        <v/>
      </c>
      <c r="AD51" s="186"/>
      <c r="AE51" s="192" t="str">
        <f t="shared" si="15"/>
        <v/>
      </c>
      <c r="AF51" s="192">
        <f t="shared" si="16"/>
        <v>0</v>
      </c>
      <c r="AG51" s="192">
        <f t="shared" si="17"/>
        <v>0</v>
      </c>
      <c r="AH51" s="193">
        <f t="shared" si="18"/>
        <v>0</v>
      </c>
      <c r="AI51" s="194" t="e">
        <f>$AH$51/$P$51</f>
        <v>#VALUE!</v>
      </c>
      <c r="AJ51" s="195">
        <f t="shared" si="19"/>
        <v>0</v>
      </c>
      <c r="AK51" s="195">
        <f t="shared" si="20"/>
        <v>0</v>
      </c>
      <c r="AL51" s="196">
        <f>VLOOKUP(AJ51,'Points Table'!B5:C25,2,1)</f>
        <v>0</v>
      </c>
      <c r="AM51" s="197" t="str">
        <f t="shared" si="21"/>
        <v>NO</v>
      </c>
    </row>
    <row r="52" spans="2:39" ht="20.100000000000001" customHeight="1">
      <c r="B52" s="186"/>
      <c r="C52" s="186"/>
      <c r="D52" s="187"/>
      <c r="E52" s="187"/>
      <c r="F52" s="200"/>
      <c r="G52" s="186"/>
      <c r="H52" s="187"/>
      <c r="I52" s="187"/>
      <c r="J52" s="190">
        <f t="shared" si="14"/>
        <v>1</v>
      </c>
      <c r="K52" s="186"/>
      <c r="L52" s="186"/>
      <c r="M52" s="186"/>
      <c r="N52" s="186"/>
      <c r="O52" s="186"/>
      <c r="P52" s="191" t="e">
        <f>SUMPRODUCT(SUM(K52:L52), O52)/($I$52-$H$52+1)</f>
        <v>#VALUE!</v>
      </c>
      <c r="Q52" s="191" t="e">
        <f>SUMPRODUCT(((M52*K52)+(N52*L52)) * O52) / ($I$52 - $H$52 + 1)/SUM(L52 + K52)</f>
        <v>#DIV/0!</v>
      </c>
      <c r="R52" s="186"/>
      <c r="S52" s="187"/>
      <c r="T52" s="187"/>
      <c r="U52" s="191" t="str">
        <f t="shared" si="22"/>
        <v/>
      </c>
      <c r="V52" s="186"/>
      <c r="W52" s="187"/>
      <c r="X52" s="187"/>
      <c r="Y52" s="191" t="str">
        <f t="shared" si="3"/>
        <v/>
      </c>
      <c r="Z52" s="186"/>
      <c r="AA52" s="187"/>
      <c r="AB52" s="187"/>
      <c r="AC52" s="191" t="str">
        <f t="shared" si="4"/>
        <v/>
      </c>
      <c r="AD52" s="186"/>
      <c r="AE52" s="192" t="str">
        <f t="shared" si="15"/>
        <v/>
      </c>
      <c r="AF52" s="192">
        <f t="shared" si="16"/>
        <v>0</v>
      </c>
      <c r="AG52" s="192">
        <f t="shared" si="17"/>
        <v>0</v>
      </c>
      <c r="AH52" s="193">
        <f t="shared" si="18"/>
        <v>0</v>
      </c>
      <c r="AI52" s="194" t="e">
        <f>$AH$52/$P$52</f>
        <v>#VALUE!</v>
      </c>
      <c r="AJ52" s="195">
        <f t="shared" si="19"/>
        <v>0</v>
      </c>
      <c r="AK52" s="195">
        <f t="shared" si="20"/>
        <v>0</v>
      </c>
      <c r="AL52" s="196">
        <f>VLOOKUP(AJ52,'Points Table'!B5:C25,2,1)</f>
        <v>0</v>
      </c>
      <c r="AM52" s="197" t="str">
        <f t="shared" si="21"/>
        <v>NO</v>
      </c>
    </row>
    <row r="53" spans="2:39" ht="20.100000000000001" customHeight="1">
      <c r="B53" s="186"/>
      <c r="C53" s="186"/>
      <c r="D53" s="187"/>
      <c r="E53" s="187"/>
      <c r="F53" s="200"/>
      <c r="G53" s="186"/>
      <c r="H53" s="187"/>
      <c r="I53" s="187"/>
      <c r="J53" s="190">
        <f t="shared" si="14"/>
        <v>1</v>
      </c>
      <c r="K53" s="186"/>
      <c r="L53" s="186"/>
      <c r="M53" s="186"/>
      <c r="N53" s="186"/>
      <c r="O53" s="186"/>
      <c r="P53" s="191" t="e">
        <f>SUMPRODUCT(SUM(K53:L53), O53)/($I$53-$H$53+1)</f>
        <v>#VALUE!</v>
      </c>
      <c r="Q53" s="191" t="e">
        <f>SUMPRODUCT(((M53*K53)+(N53*L53)) * O53) / ($I$53 - $H$53 + 1)/SUM(L53 + K53)</f>
        <v>#DIV/0!</v>
      </c>
      <c r="R53" s="186"/>
      <c r="S53" s="187"/>
      <c r="T53" s="187"/>
      <c r="U53" s="191" t="str">
        <f t="shared" si="22"/>
        <v/>
      </c>
      <c r="V53" s="186"/>
      <c r="W53" s="187"/>
      <c r="X53" s="187"/>
      <c r="Y53" s="191" t="str">
        <f t="shared" si="3"/>
        <v/>
      </c>
      <c r="Z53" s="186"/>
      <c r="AA53" s="187"/>
      <c r="AB53" s="187"/>
      <c r="AC53" s="191" t="str">
        <f t="shared" si="4"/>
        <v/>
      </c>
      <c r="AD53" s="186"/>
      <c r="AE53" s="192" t="str">
        <f t="shared" si="15"/>
        <v/>
      </c>
      <c r="AF53" s="192">
        <f t="shared" si="16"/>
        <v>0</v>
      </c>
      <c r="AG53" s="192">
        <f t="shared" si="17"/>
        <v>0</v>
      </c>
      <c r="AH53" s="193">
        <f t="shared" si="18"/>
        <v>0</v>
      </c>
      <c r="AI53" s="194" t="e">
        <f>$AH$53/$P$53</f>
        <v>#VALUE!</v>
      </c>
      <c r="AJ53" s="195">
        <f t="shared" si="19"/>
        <v>0</v>
      </c>
      <c r="AK53" s="195">
        <f t="shared" si="20"/>
        <v>0</v>
      </c>
      <c r="AL53" s="196">
        <f>VLOOKUP(AJ53,'Points Table'!B5:C25,2,1)</f>
        <v>0</v>
      </c>
      <c r="AM53" s="197" t="str">
        <f t="shared" si="21"/>
        <v>NO</v>
      </c>
    </row>
    <row r="54" spans="2:39" ht="20.100000000000001" customHeight="1">
      <c r="B54" s="186"/>
      <c r="C54" s="186"/>
      <c r="D54" s="187"/>
      <c r="E54" s="187"/>
      <c r="F54" s="200"/>
      <c r="G54" s="186"/>
      <c r="H54" s="187"/>
      <c r="I54" s="187"/>
      <c r="J54" s="190">
        <f t="shared" si="14"/>
        <v>1</v>
      </c>
      <c r="K54" s="186"/>
      <c r="L54" s="186"/>
      <c r="M54" s="186"/>
      <c r="N54" s="186"/>
      <c r="O54" s="186"/>
      <c r="P54" s="191" t="e">
        <f>SUMPRODUCT(SUM(K54:L54), O54)/($I$54-$H$54+1)</f>
        <v>#VALUE!</v>
      </c>
      <c r="Q54" s="191" t="e">
        <f>SUMPRODUCT(((M54*K54)+(N54*L54)) * O54) / ($I$54 - $H$54 + 1)/SUM(L54 + K54)</f>
        <v>#DIV/0!</v>
      </c>
      <c r="R54" s="186"/>
      <c r="S54" s="187"/>
      <c r="T54" s="187"/>
      <c r="U54" s="191" t="str">
        <f t="shared" si="22"/>
        <v/>
      </c>
      <c r="V54" s="186"/>
      <c r="W54" s="187"/>
      <c r="X54" s="187"/>
      <c r="Y54" s="191" t="str">
        <f t="shared" si="3"/>
        <v/>
      </c>
      <c r="Z54" s="186"/>
      <c r="AA54" s="187"/>
      <c r="AB54" s="187"/>
      <c r="AC54" s="191" t="str">
        <f t="shared" si="4"/>
        <v/>
      </c>
      <c r="AD54" s="186"/>
      <c r="AE54" s="192" t="str">
        <f t="shared" si="15"/>
        <v/>
      </c>
      <c r="AF54" s="192">
        <f t="shared" si="16"/>
        <v>0</v>
      </c>
      <c r="AG54" s="192">
        <f t="shared" si="17"/>
        <v>0</v>
      </c>
      <c r="AH54" s="193">
        <f t="shared" si="18"/>
        <v>0</v>
      </c>
      <c r="AI54" s="194" t="e">
        <f>$AH$54/$P$54</f>
        <v>#VALUE!</v>
      </c>
      <c r="AJ54" s="195">
        <f t="shared" si="19"/>
        <v>0</v>
      </c>
      <c r="AK54" s="195">
        <f t="shared" si="20"/>
        <v>0</v>
      </c>
      <c r="AL54" s="196">
        <f>VLOOKUP(AJ54,'Points Table'!B5:C25,2,1)</f>
        <v>0</v>
      </c>
      <c r="AM54" s="197" t="str">
        <f t="shared" si="21"/>
        <v>NO</v>
      </c>
    </row>
    <row r="55" spans="2:39" ht="20.100000000000001" customHeight="1">
      <c r="B55" s="186"/>
      <c r="C55" s="186"/>
      <c r="D55" s="187"/>
      <c r="E55" s="187"/>
      <c r="F55" s="200"/>
      <c r="G55" s="186"/>
      <c r="H55" s="187"/>
      <c r="I55" s="187"/>
      <c r="J55" s="190">
        <f t="shared" si="14"/>
        <v>1</v>
      </c>
      <c r="K55" s="186"/>
      <c r="L55" s="186"/>
      <c r="M55" s="186"/>
      <c r="N55" s="186"/>
      <c r="O55" s="186"/>
      <c r="P55" s="191" t="e">
        <f>SUMPRODUCT(SUM(K55:L55), O55)/($I$55-$H$55+1)</f>
        <v>#VALUE!</v>
      </c>
      <c r="Q55" s="191" t="e">
        <f>SUMPRODUCT(((M55*K55)+(N55*L55)) * O55) / ($I$55 - $H$55 + 1)/SUM(L55 + K55)</f>
        <v>#DIV/0!</v>
      </c>
      <c r="R55" s="186"/>
      <c r="S55" s="187"/>
      <c r="T55" s="187"/>
      <c r="U55" s="191" t="str">
        <f t="shared" si="22"/>
        <v/>
      </c>
      <c r="V55" s="186"/>
      <c r="W55" s="187"/>
      <c r="X55" s="187"/>
      <c r="Y55" s="191" t="str">
        <f t="shared" si="3"/>
        <v/>
      </c>
      <c r="Z55" s="186"/>
      <c r="AA55" s="187"/>
      <c r="AB55" s="187"/>
      <c r="AC55" s="191" t="str">
        <f t="shared" si="4"/>
        <v/>
      </c>
      <c r="AD55" s="186"/>
      <c r="AE55" s="192" t="str">
        <f t="shared" si="15"/>
        <v/>
      </c>
      <c r="AF55" s="192">
        <f t="shared" si="16"/>
        <v>0</v>
      </c>
      <c r="AG55" s="192">
        <f t="shared" si="17"/>
        <v>0</v>
      </c>
      <c r="AH55" s="193">
        <f t="shared" si="18"/>
        <v>0</v>
      </c>
      <c r="AI55" s="194" t="e">
        <f>$AH$55/$P$55</f>
        <v>#VALUE!</v>
      </c>
      <c r="AJ55" s="195">
        <f t="shared" si="19"/>
        <v>0</v>
      </c>
      <c r="AK55" s="195">
        <f t="shared" si="20"/>
        <v>0</v>
      </c>
      <c r="AL55" s="196">
        <f>VLOOKUP(AJ55,'Points Table'!B5:C25,2,1)</f>
        <v>0</v>
      </c>
      <c r="AM55" s="197" t="str">
        <f t="shared" si="21"/>
        <v>NO</v>
      </c>
    </row>
    <row r="56" spans="2:39" ht="20.100000000000001" customHeight="1">
      <c r="B56" s="186"/>
      <c r="C56" s="186"/>
      <c r="D56" s="187"/>
      <c r="E56" s="187"/>
      <c r="F56" s="200"/>
      <c r="G56" s="186"/>
      <c r="H56" s="187"/>
      <c r="I56" s="187"/>
      <c r="J56" s="190">
        <f t="shared" si="14"/>
        <v>1</v>
      </c>
      <c r="K56" s="186"/>
      <c r="L56" s="186"/>
      <c r="M56" s="186"/>
      <c r="N56" s="186"/>
      <c r="O56" s="186"/>
      <c r="P56" s="191" t="e">
        <f>SUMPRODUCT(SUM(K56:L56), O56)/($I$56-$H$56+1)</f>
        <v>#VALUE!</v>
      </c>
      <c r="Q56" s="191" t="e">
        <f>SUMPRODUCT(((M56*K56)+(N56*L56)) * O56) / ($I$56 - $H$56 + 1)/SUM(L56 + K56)</f>
        <v>#DIV/0!</v>
      </c>
      <c r="R56" s="186"/>
      <c r="S56" s="187"/>
      <c r="T56" s="187"/>
      <c r="U56" s="191" t="str">
        <f t="shared" si="22"/>
        <v/>
      </c>
      <c r="V56" s="186"/>
      <c r="W56" s="187"/>
      <c r="X56" s="187"/>
      <c r="Y56" s="191" t="str">
        <f t="shared" si="3"/>
        <v/>
      </c>
      <c r="Z56" s="186"/>
      <c r="AA56" s="187"/>
      <c r="AB56" s="187"/>
      <c r="AC56" s="191" t="str">
        <f t="shared" si="4"/>
        <v/>
      </c>
      <c r="AD56" s="186"/>
      <c r="AE56" s="192" t="str">
        <f t="shared" si="15"/>
        <v/>
      </c>
      <c r="AF56" s="192">
        <f t="shared" si="16"/>
        <v>0</v>
      </c>
      <c r="AG56" s="192">
        <f t="shared" si="17"/>
        <v>0</v>
      </c>
      <c r="AH56" s="193">
        <f t="shared" si="18"/>
        <v>0</v>
      </c>
      <c r="AI56" s="194" t="e">
        <f>$AH$56/$P$56</f>
        <v>#VALUE!</v>
      </c>
      <c r="AJ56" s="195">
        <f t="shared" si="19"/>
        <v>0</v>
      </c>
      <c r="AK56" s="195">
        <f t="shared" si="20"/>
        <v>0</v>
      </c>
      <c r="AL56" s="196">
        <f>VLOOKUP(AJ56,'Points Table'!B5:C25,2,1)</f>
        <v>0</v>
      </c>
      <c r="AM56" s="197" t="str">
        <f t="shared" si="21"/>
        <v>NO</v>
      </c>
    </row>
    <row r="57" spans="2:39" ht="20.100000000000001" customHeight="1">
      <c r="B57" s="186"/>
      <c r="C57" s="186"/>
      <c r="D57" s="187"/>
      <c r="E57" s="187"/>
      <c r="F57" s="200"/>
      <c r="G57" s="186"/>
      <c r="H57" s="187"/>
      <c r="I57" s="187"/>
      <c r="J57" s="190">
        <f t="shared" si="14"/>
        <v>1</v>
      </c>
      <c r="K57" s="186"/>
      <c r="L57" s="186"/>
      <c r="M57" s="186"/>
      <c r="N57" s="186"/>
      <c r="O57" s="186"/>
      <c r="P57" s="191" t="e">
        <f>SUMPRODUCT(SUM(K57:L57), O57)/($I$57-$H$57+1)</f>
        <v>#VALUE!</v>
      </c>
      <c r="Q57" s="191" t="e">
        <f>SUMPRODUCT(((M57*K57)+(N57*L57)) * O57) / ($I$57 - $H$57 + 1)/SUM(L57 + K57)</f>
        <v>#DIV/0!</v>
      </c>
      <c r="R57" s="186"/>
      <c r="S57" s="187"/>
      <c r="T57" s="187"/>
      <c r="U57" s="191" t="str">
        <f t="shared" si="22"/>
        <v/>
      </c>
      <c r="V57" s="186"/>
      <c r="W57" s="187"/>
      <c r="X57" s="187"/>
      <c r="Y57" s="191" t="str">
        <f t="shared" si="3"/>
        <v/>
      </c>
      <c r="Z57" s="186"/>
      <c r="AA57" s="187"/>
      <c r="AB57" s="187"/>
      <c r="AC57" s="191" t="str">
        <f t="shared" si="4"/>
        <v/>
      </c>
      <c r="AD57" s="186"/>
      <c r="AE57" s="192" t="str">
        <f t="shared" si="15"/>
        <v/>
      </c>
      <c r="AF57" s="192">
        <f t="shared" si="16"/>
        <v>0</v>
      </c>
      <c r="AG57" s="192">
        <f t="shared" si="17"/>
        <v>0</v>
      </c>
      <c r="AH57" s="193">
        <f t="shared" si="18"/>
        <v>0</v>
      </c>
      <c r="AI57" s="194" t="e">
        <f>$AH$57/$P$57</f>
        <v>#VALUE!</v>
      </c>
      <c r="AJ57" s="195">
        <f t="shared" si="19"/>
        <v>0</v>
      </c>
      <c r="AK57" s="195">
        <f t="shared" si="20"/>
        <v>0</v>
      </c>
      <c r="AL57" s="196">
        <f>VLOOKUP(AJ57,'Points Table'!B5:C25,2,1)</f>
        <v>0</v>
      </c>
      <c r="AM57" s="197" t="str">
        <f t="shared" si="21"/>
        <v>NO</v>
      </c>
    </row>
    <row r="58" spans="2:39" ht="20.100000000000001" customHeight="1">
      <c r="B58" s="186"/>
      <c r="C58" s="186"/>
      <c r="D58" s="187"/>
      <c r="E58" s="187"/>
      <c r="F58" s="200"/>
      <c r="G58" s="186"/>
      <c r="H58" s="187"/>
      <c r="I58" s="187"/>
      <c r="J58" s="190">
        <f t="shared" si="14"/>
        <v>1</v>
      </c>
      <c r="K58" s="186"/>
      <c r="L58" s="186"/>
      <c r="M58" s="186"/>
      <c r="N58" s="186"/>
      <c r="O58" s="186"/>
      <c r="P58" s="191" t="e">
        <f>SUMPRODUCT(SUM(K58:L58), O58)/($I$58-$H$58+1)</f>
        <v>#VALUE!</v>
      </c>
      <c r="Q58" s="191" t="e">
        <f>SUMPRODUCT(((M58*K58)+(N58*L58)) * O58) / ($I$58 - $H$58 + 1)/SUM(L58 + K58)</f>
        <v>#DIV/0!</v>
      </c>
      <c r="R58" s="186"/>
      <c r="S58" s="187"/>
      <c r="T58" s="187"/>
      <c r="U58" s="191" t="str">
        <f t="shared" si="22"/>
        <v/>
      </c>
      <c r="V58" s="186"/>
      <c r="W58" s="187"/>
      <c r="X58" s="187"/>
      <c r="Y58" s="191" t="str">
        <f t="shared" si="3"/>
        <v/>
      </c>
      <c r="Z58" s="186"/>
      <c r="AA58" s="187"/>
      <c r="AB58" s="187"/>
      <c r="AC58" s="191" t="str">
        <f t="shared" si="4"/>
        <v/>
      </c>
      <c r="AD58" s="186"/>
      <c r="AE58" s="192" t="str">
        <f t="shared" si="15"/>
        <v/>
      </c>
      <c r="AF58" s="192">
        <f t="shared" si="16"/>
        <v>0</v>
      </c>
      <c r="AG58" s="192">
        <f t="shared" si="17"/>
        <v>0</v>
      </c>
      <c r="AH58" s="193">
        <f t="shared" si="18"/>
        <v>0</v>
      </c>
      <c r="AI58" s="194" t="e">
        <f>$AH$58/$P$58</f>
        <v>#VALUE!</v>
      </c>
      <c r="AJ58" s="195">
        <f t="shared" si="19"/>
        <v>0</v>
      </c>
      <c r="AK58" s="195">
        <f t="shared" si="20"/>
        <v>0</v>
      </c>
      <c r="AL58" s="196">
        <f>VLOOKUP(AJ58,'Points Table'!B5:C25,2,1)</f>
        <v>0</v>
      </c>
      <c r="AM58" s="197" t="str">
        <f t="shared" si="21"/>
        <v>NO</v>
      </c>
    </row>
    <row r="59" spans="2:39" ht="20.100000000000001" customHeight="1">
      <c r="B59" s="186"/>
      <c r="C59" s="186"/>
      <c r="D59" s="187"/>
      <c r="E59" s="187"/>
      <c r="F59" s="200"/>
      <c r="G59" s="186"/>
      <c r="H59" s="187"/>
      <c r="I59" s="187"/>
      <c r="J59" s="190">
        <f t="shared" si="14"/>
        <v>1</v>
      </c>
      <c r="K59" s="186"/>
      <c r="L59" s="186"/>
      <c r="M59" s="186"/>
      <c r="N59" s="186"/>
      <c r="O59" s="186"/>
      <c r="P59" s="191" t="e">
        <f>SUMPRODUCT(SUM(K59:L59), O59)/($I$59-$H$59+1)</f>
        <v>#VALUE!</v>
      </c>
      <c r="Q59" s="191" t="e">
        <f>SUMPRODUCT(((M59*K59)+(N59*L59)) * O59) / ($I$59 - $H$59 + 1)/SUM(L59 + K59)</f>
        <v>#DIV/0!</v>
      </c>
      <c r="R59" s="186"/>
      <c r="S59" s="187"/>
      <c r="T59" s="187"/>
      <c r="U59" s="191" t="str">
        <f t="shared" si="22"/>
        <v/>
      </c>
      <c r="V59" s="186"/>
      <c r="W59" s="187"/>
      <c r="X59" s="187"/>
      <c r="Y59" s="191" t="str">
        <f t="shared" si="3"/>
        <v/>
      </c>
      <c r="Z59" s="186"/>
      <c r="AA59" s="187"/>
      <c r="AB59" s="187"/>
      <c r="AC59" s="191" t="str">
        <f t="shared" si="4"/>
        <v/>
      </c>
      <c r="AD59" s="186"/>
      <c r="AE59" s="192" t="str">
        <f t="shared" si="15"/>
        <v/>
      </c>
      <c r="AF59" s="192">
        <f t="shared" si="16"/>
        <v>0</v>
      </c>
      <c r="AG59" s="192">
        <f t="shared" si="17"/>
        <v>0</v>
      </c>
      <c r="AH59" s="193">
        <f t="shared" si="18"/>
        <v>0</v>
      </c>
      <c r="AI59" s="194" t="e">
        <f>$AH$59/$P$59</f>
        <v>#VALUE!</v>
      </c>
      <c r="AJ59" s="195">
        <f t="shared" si="19"/>
        <v>0</v>
      </c>
      <c r="AK59" s="195">
        <f t="shared" si="20"/>
        <v>0</v>
      </c>
      <c r="AL59" s="196">
        <f>VLOOKUP(AJ59,'Points Table'!B5:C25,2,1)</f>
        <v>0</v>
      </c>
      <c r="AM59" s="197" t="str">
        <f t="shared" si="21"/>
        <v>NO</v>
      </c>
    </row>
    <row r="60" spans="2:39" ht="20.100000000000001" customHeight="1">
      <c r="B60" s="186"/>
      <c r="C60" s="186"/>
      <c r="D60" s="187"/>
      <c r="E60" s="187"/>
      <c r="F60" s="200"/>
      <c r="G60" s="186"/>
      <c r="H60" s="187"/>
      <c r="I60" s="187"/>
      <c r="J60" s="190">
        <f t="shared" si="14"/>
        <v>1</v>
      </c>
      <c r="K60" s="186"/>
      <c r="L60" s="186"/>
      <c r="M60" s="186"/>
      <c r="N60" s="186"/>
      <c r="O60" s="186"/>
      <c r="P60" s="191" t="e">
        <f>SUMPRODUCT(SUM(K60:L60), O60)/($I$60-$H$60+1)</f>
        <v>#VALUE!</v>
      </c>
      <c r="Q60" s="191" t="e">
        <f>SUMPRODUCT(((M60*K60)+(N60*L60)) * O60) / ($I$60 - $H$60 + 1)/SUM(L60 + K60)</f>
        <v>#DIV/0!</v>
      </c>
      <c r="R60" s="186"/>
      <c r="S60" s="187"/>
      <c r="T60" s="187"/>
      <c r="U60" s="191" t="str">
        <f t="shared" si="22"/>
        <v/>
      </c>
      <c r="V60" s="186"/>
      <c r="W60" s="187"/>
      <c r="X60" s="187"/>
      <c r="Y60" s="191" t="str">
        <f t="shared" si="3"/>
        <v/>
      </c>
      <c r="Z60" s="186"/>
      <c r="AA60" s="187"/>
      <c r="AB60" s="187"/>
      <c r="AC60" s="191" t="str">
        <f t="shared" si="4"/>
        <v/>
      </c>
      <c r="AD60" s="186"/>
      <c r="AE60" s="192" t="str">
        <f t="shared" si="15"/>
        <v/>
      </c>
      <c r="AF60" s="192">
        <f t="shared" si="16"/>
        <v>0</v>
      </c>
      <c r="AG60" s="192">
        <f t="shared" si="17"/>
        <v>0</v>
      </c>
      <c r="AH60" s="193">
        <f t="shared" si="18"/>
        <v>0</v>
      </c>
      <c r="AI60" s="194" t="e">
        <f>$AH$60/$P$60</f>
        <v>#VALUE!</v>
      </c>
      <c r="AJ60" s="195">
        <f t="shared" si="19"/>
        <v>0</v>
      </c>
      <c r="AK60" s="195">
        <f t="shared" si="20"/>
        <v>0</v>
      </c>
      <c r="AL60" s="196">
        <f>VLOOKUP(AJ60,'Points Table'!B5:C25,2,1)</f>
        <v>0</v>
      </c>
      <c r="AM60" s="197" t="str">
        <f t="shared" si="21"/>
        <v>NO</v>
      </c>
    </row>
    <row r="61" spans="2:39" ht="20.100000000000001" customHeight="1">
      <c r="B61" s="186"/>
      <c r="C61" s="186"/>
      <c r="D61" s="187"/>
      <c r="E61" s="187"/>
      <c r="F61" s="200"/>
      <c r="G61" s="186"/>
      <c r="H61" s="187"/>
      <c r="I61" s="187"/>
      <c r="J61" s="190">
        <f t="shared" si="14"/>
        <v>1</v>
      </c>
      <c r="K61" s="186"/>
      <c r="L61" s="186"/>
      <c r="M61" s="186"/>
      <c r="N61" s="186"/>
      <c r="O61" s="186"/>
      <c r="P61" s="191" t="e">
        <f>SUMPRODUCT(SUM(K61:L61), O61)/($I$61-$H$61+1)</f>
        <v>#VALUE!</v>
      </c>
      <c r="Q61" s="191" t="e">
        <f>SUMPRODUCT(((M61*K61)+(N61*L61)) * O61) / ($I$61 - $H$61 + 1)/SUM(L61 + K61)</f>
        <v>#DIV/0!</v>
      </c>
      <c r="R61" s="186"/>
      <c r="S61" s="187"/>
      <c r="T61" s="187"/>
      <c r="U61" s="191" t="str">
        <f t="shared" si="22"/>
        <v/>
      </c>
      <c r="V61" s="186"/>
      <c r="W61" s="187"/>
      <c r="X61" s="187"/>
      <c r="Y61" s="191" t="str">
        <f t="shared" si="3"/>
        <v/>
      </c>
      <c r="Z61" s="186"/>
      <c r="AA61" s="187"/>
      <c r="AB61" s="187"/>
      <c r="AC61" s="191" t="str">
        <f t="shared" si="4"/>
        <v/>
      </c>
      <c r="AD61" s="186"/>
      <c r="AE61" s="192" t="str">
        <f t="shared" si="15"/>
        <v/>
      </c>
      <c r="AF61" s="192">
        <f t="shared" si="16"/>
        <v>0</v>
      </c>
      <c r="AG61" s="192">
        <f t="shared" si="17"/>
        <v>0</v>
      </c>
      <c r="AH61" s="193">
        <f t="shared" si="18"/>
        <v>0</v>
      </c>
      <c r="AI61" s="194" t="e">
        <f>$AH$61/$P$61</f>
        <v>#VALUE!</v>
      </c>
      <c r="AJ61" s="195">
        <f t="shared" si="19"/>
        <v>0</v>
      </c>
      <c r="AK61" s="195">
        <f t="shared" si="20"/>
        <v>0</v>
      </c>
      <c r="AL61" s="196">
        <f>VLOOKUP(AJ61,'Points Table'!B5:C25,2,1)</f>
        <v>0</v>
      </c>
      <c r="AM61" s="197" t="str">
        <f t="shared" si="21"/>
        <v>NO</v>
      </c>
    </row>
    <row r="62" spans="2:39" ht="20.100000000000001" customHeight="1">
      <c r="B62" s="186"/>
      <c r="C62" s="186"/>
      <c r="D62" s="187"/>
      <c r="E62" s="187"/>
      <c r="F62" s="200"/>
      <c r="G62" s="186"/>
      <c r="H62" s="187"/>
      <c r="I62" s="187"/>
      <c r="J62" s="190">
        <f t="shared" si="14"/>
        <v>1</v>
      </c>
      <c r="K62" s="186"/>
      <c r="L62" s="186"/>
      <c r="M62" s="186"/>
      <c r="N62" s="186"/>
      <c r="O62" s="186"/>
      <c r="P62" s="191" t="e">
        <f>SUMPRODUCT(SUM(K62:L62), O62)/($I$62-$H$62+1)</f>
        <v>#VALUE!</v>
      </c>
      <c r="Q62" s="191" t="e">
        <f>SUMPRODUCT(((M62*K62)+(N62*L62)) * O62) / ($I$62 - $H$62 + 1)/SUM(L62 + K62)</f>
        <v>#DIV/0!</v>
      </c>
      <c r="R62" s="186"/>
      <c r="S62" s="187"/>
      <c r="T62" s="187"/>
      <c r="U62" s="191" t="str">
        <f t="shared" si="22"/>
        <v/>
      </c>
      <c r="V62" s="186"/>
      <c r="W62" s="187"/>
      <c r="X62" s="187"/>
      <c r="Y62" s="191" t="str">
        <f t="shared" si="3"/>
        <v/>
      </c>
      <c r="Z62" s="186"/>
      <c r="AA62" s="187"/>
      <c r="AB62" s="187"/>
      <c r="AC62" s="191" t="str">
        <f t="shared" si="4"/>
        <v/>
      </c>
      <c r="AD62" s="186"/>
      <c r="AE62" s="192" t="str">
        <f t="shared" si="15"/>
        <v/>
      </c>
      <c r="AF62" s="192">
        <f t="shared" si="16"/>
        <v>0</v>
      </c>
      <c r="AG62" s="192">
        <f t="shared" si="17"/>
        <v>0</v>
      </c>
      <c r="AH62" s="193">
        <f t="shared" si="18"/>
        <v>0</v>
      </c>
      <c r="AI62" s="194" t="e">
        <f>$AH$62/$P$62</f>
        <v>#VALUE!</v>
      </c>
      <c r="AJ62" s="195">
        <f t="shared" si="19"/>
        <v>0</v>
      </c>
      <c r="AK62" s="195">
        <f t="shared" si="20"/>
        <v>0</v>
      </c>
      <c r="AL62" s="196">
        <f>VLOOKUP(AJ62,'Points Table'!B5:C25,2,1)</f>
        <v>0</v>
      </c>
      <c r="AM62" s="197" t="str">
        <f t="shared" si="21"/>
        <v>NO</v>
      </c>
    </row>
    <row r="63" spans="2:39" ht="20.100000000000001" customHeight="1">
      <c r="B63" s="186"/>
      <c r="C63" s="186"/>
      <c r="D63" s="187"/>
      <c r="E63" s="187"/>
      <c r="F63" s="200"/>
      <c r="G63" s="186"/>
      <c r="H63" s="187"/>
      <c r="I63" s="187"/>
      <c r="J63" s="190">
        <f t="shared" si="14"/>
        <v>1</v>
      </c>
      <c r="K63" s="186"/>
      <c r="L63" s="186"/>
      <c r="M63" s="186"/>
      <c r="N63" s="186"/>
      <c r="O63" s="186"/>
      <c r="P63" s="191" t="e">
        <f>SUMPRODUCT(SUM(K63:L63), O63)/($I$63-$H$63+1)</f>
        <v>#VALUE!</v>
      </c>
      <c r="Q63" s="191" t="e">
        <f>SUMPRODUCT(((M63*K63)+(N63*L63)) * O63) / ($I$63 - $H$63 + 1)/SUM(L63 + K63)</f>
        <v>#DIV/0!</v>
      </c>
      <c r="R63" s="186"/>
      <c r="S63" s="187"/>
      <c r="T63" s="187"/>
      <c r="U63" s="191" t="str">
        <f t="shared" si="22"/>
        <v/>
      </c>
      <c r="V63" s="186"/>
      <c r="W63" s="187"/>
      <c r="X63" s="187"/>
      <c r="Y63" s="191" t="str">
        <f t="shared" si="3"/>
        <v/>
      </c>
      <c r="Z63" s="186"/>
      <c r="AA63" s="187"/>
      <c r="AB63" s="187"/>
      <c r="AC63" s="191" t="str">
        <f t="shared" si="4"/>
        <v/>
      </c>
      <c r="AD63" s="186"/>
      <c r="AE63" s="192" t="str">
        <f t="shared" si="15"/>
        <v/>
      </c>
      <c r="AF63" s="192">
        <f t="shared" si="16"/>
        <v>0</v>
      </c>
      <c r="AG63" s="192">
        <f t="shared" si="17"/>
        <v>0</v>
      </c>
      <c r="AH63" s="193">
        <f t="shared" si="18"/>
        <v>0</v>
      </c>
      <c r="AI63" s="194" t="e">
        <f>$AH$63/$P$63</f>
        <v>#VALUE!</v>
      </c>
      <c r="AJ63" s="195">
        <f t="shared" si="19"/>
        <v>0</v>
      </c>
      <c r="AK63" s="195">
        <f t="shared" si="20"/>
        <v>0</v>
      </c>
      <c r="AL63" s="196">
        <f>VLOOKUP(AJ63,'Points Table'!B5:C25,2,1)</f>
        <v>0</v>
      </c>
      <c r="AM63" s="197" t="str">
        <f t="shared" si="21"/>
        <v>NO</v>
      </c>
    </row>
    <row r="64" spans="2:39" ht="20.100000000000001" customHeight="1">
      <c r="B64" s="186"/>
      <c r="C64" s="186"/>
      <c r="D64" s="187"/>
      <c r="E64" s="187"/>
      <c r="F64" s="200"/>
      <c r="G64" s="186"/>
      <c r="H64" s="187"/>
      <c r="I64" s="187"/>
      <c r="J64" s="190">
        <f t="shared" si="14"/>
        <v>1</v>
      </c>
      <c r="K64" s="186"/>
      <c r="L64" s="186"/>
      <c r="M64" s="186"/>
      <c r="N64" s="186"/>
      <c r="O64" s="186"/>
      <c r="P64" s="191" t="e">
        <f>SUMPRODUCT(SUM(K64:L64), O64)/($I$64-$H$64+1)</f>
        <v>#VALUE!</v>
      </c>
      <c r="Q64" s="191" t="e">
        <f>SUMPRODUCT(((M64*K64)+(N64*L64)) * O64) / ($I$64 - $H$64 + 1)/SUM(L64 + K64)</f>
        <v>#DIV/0!</v>
      </c>
      <c r="R64" s="186"/>
      <c r="S64" s="187"/>
      <c r="T64" s="187"/>
      <c r="U64" s="191" t="str">
        <f t="shared" si="22"/>
        <v/>
      </c>
      <c r="V64" s="186"/>
      <c r="W64" s="187"/>
      <c r="X64" s="187"/>
      <c r="Y64" s="191" t="str">
        <f t="shared" si="3"/>
        <v/>
      </c>
      <c r="Z64" s="186"/>
      <c r="AA64" s="187"/>
      <c r="AB64" s="187"/>
      <c r="AC64" s="191" t="str">
        <f t="shared" si="4"/>
        <v/>
      </c>
      <c r="AD64" s="186"/>
      <c r="AE64" s="192" t="str">
        <f t="shared" si="15"/>
        <v/>
      </c>
      <c r="AF64" s="192">
        <f t="shared" si="16"/>
        <v>0</v>
      </c>
      <c r="AG64" s="192">
        <f t="shared" si="17"/>
        <v>0</v>
      </c>
      <c r="AH64" s="193">
        <f t="shared" si="18"/>
        <v>0</v>
      </c>
      <c r="AI64" s="194" t="e">
        <f>$AH$64/$P$64</f>
        <v>#VALUE!</v>
      </c>
      <c r="AJ64" s="195">
        <f t="shared" si="19"/>
        <v>0</v>
      </c>
      <c r="AK64" s="195">
        <f t="shared" si="20"/>
        <v>0</v>
      </c>
      <c r="AL64" s="196">
        <f>VLOOKUP(AJ64,'Points Table'!B5:C25,2,1)</f>
        <v>0</v>
      </c>
      <c r="AM64" s="197" t="str">
        <f t="shared" si="21"/>
        <v>NO</v>
      </c>
    </row>
    <row r="65" spans="2:39" ht="20.100000000000001" customHeight="1">
      <c r="B65" s="186"/>
      <c r="C65" s="186"/>
      <c r="D65" s="187"/>
      <c r="E65" s="187"/>
      <c r="F65" s="200"/>
      <c r="G65" s="186"/>
      <c r="H65" s="187"/>
      <c r="I65" s="187"/>
      <c r="J65" s="190">
        <f t="shared" si="14"/>
        <v>1</v>
      </c>
      <c r="K65" s="186"/>
      <c r="L65" s="186"/>
      <c r="M65" s="186"/>
      <c r="N65" s="186"/>
      <c r="O65" s="186"/>
      <c r="P65" s="191" t="e">
        <f>SUMPRODUCT(SUM(K65:L65), O65)/($I$65-$H$65+1)</f>
        <v>#VALUE!</v>
      </c>
      <c r="Q65" s="191" t="e">
        <f>SUMPRODUCT(((M65*K65)+(N65*L65)) * O65) / ($I$65 - $H$65 + 1)/SUM(L65 + K65)</f>
        <v>#DIV/0!</v>
      </c>
      <c r="R65" s="186"/>
      <c r="S65" s="187"/>
      <c r="T65" s="187"/>
      <c r="U65" s="191" t="str">
        <f t="shared" si="22"/>
        <v/>
      </c>
      <c r="V65" s="186"/>
      <c r="W65" s="187"/>
      <c r="X65" s="187"/>
      <c r="Y65" s="191" t="str">
        <f t="shared" si="3"/>
        <v/>
      </c>
      <c r="Z65" s="186"/>
      <c r="AA65" s="187"/>
      <c r="AB65" s="187"/>
      <c r="AC65" s="191" t="str">
        <f t="shared" si="4"/>
        <v/>
      </c>
      <c r="AD65" s="186"/>
      <c r="AE65" s="192" t="str">
        <f t="shared" si="15"/>
        <v/>
      </c>
      <c r="AF65" s="192">
        <f t="shared" si="16"/>
        <v>0</v>
      </c>
      <c r="AG65" s="192">
        <f t="shared" si="17"/>
        <v>0</v>
      </c>
      <c r="AH65" s="193">
        <f t="shared" si="18"/>
        <v>0</v>
      </c>
      <c r="AI65" s="194" t="e">
        <f>$AH$65/$P$65</f>
        <v>#VALUE!</v>
      </c>
      <c r="AJ65" s="195">
        <f t="shared" si="19"/>
        <v>0</v>
      </c>
      <c r="AK65" s="195">
        <f t="shared" si="20"/>
        <v>0</v>
      </c>
      <c r="AL65" s="196">
        <f>VLOOKUP(AJ65,'Points Table'!B5:C25,2,1)</f>
        <v>0</v>
      </c>
      <c r="AM65" s="197" t="str">
        <f t="shared" si="21"/>
        <v>NO</v>
      </c>
    </row>
    <row r="66" spans="2:39" ht="20.100000000000001" customHeight="1">
      <c r="B66" s="186"/>
      <c r="C66" s="186"/>
      <c r="D66" s="187"/>
      <c r="E66" s="187"/>
      <c r="F66" s="200"/>
      <c r="G66" s="186"/>
      <c r="H66" s="187"/>
      <c r="I66" s="187"/>
      <c r="J66" s="190">
        <f t="shared" si="14"/>
        <v>1</v>
      </c>
      <c r="K66" s="186"/>
      <c r="L66" s="186"/>
      <c r="M66" s="186"/>
      <c r="N66" s="186"/>
      <c r="O66" s="186"/>
      <c r="P66" s="191" t="e">
        <f>SUMPRODUCT(SUM(K66:L66), O66)/($I$66-$H$66+1)</f>
        <v>#VALUE!</v>
      </c>
      <c r="Q66" s="191" t="e">
        <f>SUMPRODUCT(((M66*K66)+(N66*L66)) * O66) / ($I$66 - $H$66 + 1)/SUM(L66 + K66)</f>
        <v>#DIV/0!</v>
      </c>
      <c r="R66" s="186"/>
      <c r="S66" s="187"/>
      <c r="T66" s="187"/>
      <c r="U66" s="191" t="str">
        <f t="shared" si="22"/>
        <v/>
      </c>
      <c r="V66" s="186"/>
      <c r="W66" s="187"/>
      <c r="X66" s="187"/>
      <c r="Y66" s="191" t="str">
        <f t="shared" si="3"/>
        <v/>
      </c>
      <c r="Z66" s="186"/>
      <c r="AA66" s="187"/>
      <c r="AB66" s="187"/>
      <c r="AC66" s="191" t="str">
        <f t="shared" si="4"/>
        <v/>
      </c>
      <c r="AD66" s="186"/>
      <c r="AE66" s="192" t="str">
        <f t="shared" si="15"/>
        <v/>
      </c>
      <c r="AF66" s="192">
        <f t="shared" si="16"/>
        <v>0</v>
      </c>
      <c r="AG66" s="192">
        <f t="shared" si="17"/>
        <v>0</v>
      </c>
      <c r="AH66" s="193">
        <f t="shared" si="18"/>
        <v>0</v>
      </c>
      <c r="AI66" s="194" t="e">
        <f>$AH$66/$P$66</f>
        <v>#VALUE!</v>
      </c>
      <c r="AJ66" s="195">
        <f t="shared" si="19"/>
        <v>0</v>
      </c>
      <c r="AK66" s="195">
        <f t="shared" si="20"/>
        <v>0</v>
      </c>
      <c r="AL66" s="196">
        <f>VLOOKUP(AJ66,'Points Table'!B5:C25,2,1)</f>
        <v>0</v>
      </c>
      <c r="AM66" s="197" t="str">
        <f t="shared" si="21"/>
        <v>NO</v>
      </c>
    </row>
    <row r="67" spans="2:39" ht="20.100000000000001" customHeight="1">
      <c r="B67" s="186"/>
      <c r="C67" s="186"/>
      <c r="D67" s="187"/>
      <c r="E67" s="187"/>
      <c r="F67" s="200"/>
      <c r="G67" s="186"/>
      <c r="H67" s="187"/>
      <c r="I67" s="187"/>
      <c r="J67" s="190">
        <f t="shared" si="14"/>
        <v>1</v>
      </c>
      <c r="K67" s="186"/>
      <c r="L67" s="186"/>
      <c r="M67" s="186"/>
      <c r="N67" s="186"/>
      <c r="O67" s="186"/>
      <c r="P67" s="191" t="e">
        <f>SUMPRODUCT(SUM(K67:L67), O67)/($I$67-$H$67+1)</f>
        <v>#VALUE!</v>
      </c>
      <c r="Q67" s="191" t="e">
        <f>SUMPRODUCT(((M67*K67)+(N67*L67)) * O67) / ($I$67 - $H$67 + 1)/SUM(L67 + K67)</f>
        <v>#DIV/0!</v>
      </c>
      <c r="R67" s="186"/>
      <c r="S67" s="187"/>
      <c r="T67" s="187"/>
      <c r="U67" s="191" t="str">
        <f t="shared" si="22"/>
        <v/>
      </c>
      <c r="V67" s="186"/>
      <c r="W67" s="187"/>
      <c r="X67" s="187"/>
      <c r="Y67" s="191" t="str">
        <f t="shared" si="3"/>
        <v/>
      </c>
      <c r="Z67" s="186"/>
      <c r="AA67" s="187"/>
      <c r="AB67" s="187"/>
      <c r="AC67" s="191" t="str">
        <f t="shared" si="4"/>
        <v/>
      </c>
      <c r="AD67" s="186"/>
      <c r="AE67" s="192" t="str">
        <f t="shared" si="15"/>
        <v/>
      </c>
      <c r="AF67" s="192">
        <f t="shared" si="16"/>
        <v>0</v>
      </c>
      <c r="AG67" s="192">
        <f t="shared" si="17"/>
        <v>0</v>
      </c>
      <c r="AH67" s="193">
        <f t="shared" si="18"/>
        <v>0</v>
      </c>
      <c r="AI67" s="194" t="e">
        <f>$AH$67/$P$67</f>
        <v>#VALUE!</v>
      </c>
      <c r="AJ67" s="195">
        <f t="shared" si="19"/>
        <v>0</v>
      </c>
      <c r="AK67" s="195">
        <f t="shared" si="20"/>
        <v>0</v>
      </c>
      <c r="AL67" s="196">
        <f>VLOOKUP(AJ67,'Points Table'!B5:C25,2,1)</f>
        <v>0</v>
      </c>
      <c r="AM67" s="197" t="str">
        <f t="shared" si="21"/>
        <v>NO</v>
      </c>
    </row>
    <row r="68" spans="2:39" ht="20.100000000000001" customHeight="1">
      <c r="B68" s="186"/>
      <c r="C68" s="186"/>
      <c r="D68" s="187"/>
      <c r="E68" s="187"/>
      <c r="F68" s="200"/>
      <c r="G68" s="186"/>
      <c r="H68" s="187"/>
      <c r="I68" s="187"/>
      <c r="J68" s="190">
        <f t="shared" si="14"/>
        <v>1</v>
      </c>
      <c r="K68" s="186"/>
      <c r="L68" s="186"/>
      <c r="M68" s="186"/>
      <c r="N68" s="186"/>
      <c r="O68" s="186"/>
      <c r="P68" s="191" t="e">
        <f>SUMPRODUCT(SUM(K68:L68), O68)/($I$68-$H$68+1)</f>
        <v>#VALUE!</v>
      </c>
      <c r="Q68" s="191" t="e">
        <f>SUMPRODUCT(((M68*K68)+(N68*L68)) * O68) / ($I$68 - $H$68 + 1)/SUM(L68 + K68)</f>
        <v>#DIV/0!</v>
      </c>
      <c r="R68" s="186"/>
      <c r="S68" s="187"/>
      <c r="T68" s="187"/>
      <c r="U68" s="191" t="str">
        <f t="shared" si="22"/>
        <v/>
      </c>
      <c r="V68" s="186"/>
      <c r="W68" s="187"/>
      <c r="X68" s="187"/>
      <c r="Y68" s="191" t="str">
        <f t="shared" si="3"/>
        <v/>
      </c>
      <c r="Z68" s="186"/>
      <c r="AA68" s="187"/>
      <c r="AB68" s="187"/>
      <c r="AC68" s="191" t="str">
        <f t="shared" si="4"/>
        <v/>
      </c>
      <c r="AD68" s="186"/>
      <c r="AE68" s="192" t="str">
        <f t="shared" si="15"/>
        <v/>
      </c>
      <c r="AF68" s="192">
        <f t="shared" si="16"/>
        <v>0</v>
      </c>
      <c r="AG68" s="192">
        <f t="shared" si="17"/>
        <v>0</v>
      </c>
      <c r="AH68" s="193">
        <f t="shared" si="18"/>
        <v>0</v>
      </c>
      <c r="AI68" s="194" t="e">
        <f>$AH$68/$P$68</f>
        <v>#VALUE!</v>
      </c>
      <c r="AJ68" s="195">
        <f t="shared" si="19"/>
        <v>0</v>
      </c>
      <c r="AK68" s="195">
        <f t="shared" si="20"/>
        <v>0</v>
      </c>
      <c r="AL68" s="196">
        <f>VLOOKUP(AJ68,'Points Table'!B5:C25,2,1)</f>
        <v>0</v>
      </c>
      <c r="AM68" s="197" t="str">
        <f t="shared" si="21"/>
        <v>NO</v>
      </c>
    </row>
    <row r="69" spans="2:39" ht="20.100000000000001" customHeight="1">
      <c r="B69" s="186"/>
      <c r="C69" s="186"/>
      <c r="D69" s="187"/>
      <c r="E69" s="187"/>
      <c r="F69" s="200"/>
      <c r="G69" s="186"/>
      <c r="H69" s="187"/>
      <c r="I69" s="187"/>
      <c r="J69" s="190">
        <f t="shared" si="14"/>
        <v>1</v>
      </c>
      <c r="K69" s="186"/>
      <c r="L69" s="186"/>
      <c r="M69" s="186"/>
      <c r="N69" s="186"/>
      <c r="O69" s="186"/>
      <c r="P69" s="191" t="e">
        <f>SUMPRODUCT(SUM(K69:L69), O69)/($I$69-$H$69+1)</f>
        <v>#VALUE!</v>
      </c>
      <c r="Q69" s="191" t="e">
        <f>SUMPRODUCT(((M69*K69)+(N69*L69)) * O69) / ($I$69 - $H$69 + 1)/SUM(L69 + K69)</f>
        <v>#DIV/0!</v>
      </c>
      <c r="R69" s="186"/>
      <c r="S69" s="187"/>
      <c r="T69" s="187"/>
      <c r="U69" s="191" t="str">
        <f t="shared" si="22"/>
        <v/>
      </c>
      <c r="V69" s="186"/>
      <c r="W69" s="187"/>
      <c r="X69" s="187"/>
      <c r="Y69" s="191" t="str">
        <f t="shared" si="3"/>
        <v/>
      </c>
      <c r="Z69" s="186"/>
      <c r="AA69" s="187"/>
      <c r="AB69" s="187"/>
      <c r="AC69" s="191" t="str">
        <f t="shared" si="4"/>
        <v/>
      </c>
      <c r="AD69" s="186"/>
      <c r="AE69" s="192" t="str">
        <f t="shared" si="15"/>
        <v/>
      </c>
      <c r="AF69" s="192">
        <f t="shared" si="16"/>
        <v>0</v>
      </c>
      <c r="AG69" s="192">
        <f t="shared" si="17"/>
        <v>0</v>
      </c>
      <c r="AH69" s="193">
        <f t="shared" si="18"/>
        <v>0</v>
      </c>
      <c r="AI69" s="194" t="e">
        <f>$AH$69/$P$69</f>
        <v>#VALUE!</v>
      </c>
      <c r="AJ69" s="195">
        <f t="shared" si="19"/>
        <v>0</v>
      </c>
      <c r="AK69" s="195">
        <f t="shared" si="20"/>
        <v>0</v>
      </c>
      <c r="AL69" s="196">
        <f>VLOOKUP(AJ69,'Points Table'!B5:C25,2,1)</f>
        <v>0</v>
      </c>
      <c r="AM69" s="197" t="str">
        <f t="shared" si="21"/>
        <v>NO</v>
      </c>
    </row>
    <row r="70" spans="2:39" ht="20.100000000000001" customHeight="1">
      <c r="B70" s="186"/>
      <c r="C70" s="186"/>
      <c r="D70" s="187"/>
      <c r="E70" s="187"/>
      <c r="F70" s="200"/>
      <c r="G70" s="186"/>
      <c r="H70" s="187"/>
      <c r="I70" s="187"/>
      <c r="J70" s="190">
        <f t="shared" si="14"/>
        <v>1</v>
      </c>
      <c r="K70" s="186"/>
      <c r="L70" s="186"/>
      <c r="M70" s="186"/>
      <c r="N70" s="186"/>
      <c r="O70" s="186"/>
      <c r="P70" s="191" t="e">
        <f>SUMPRODUCT(SUM(K70:L70), O70)/($I$70-$H$70+1)</f>
        <v>#VALUE!</v>
      </c>
      <c r="Q70" s="191" t="e">
        <f>SUMPRODUCT(((M70*K70)+(N70*L70)) * O70) / ($I$70 - $H$70 + 1)/SUM(L70 + K70)</f>
        <v>#DIV/0!</v>
      </c>
      <c r="R70" s="186"/>
      <c r="S70" s="187"/>
      <c r="T70" s="187"/>
      <c r="U70" s="191" t="str">
        <f t="shared" si="22"/>
        <v/>
      </c>
      <c r="V70" s="186"/>
      <c r="W70" s="187"/>
      <c r="X70" s="187"/>
      <c r="Y70" s="191" t="str">
        <f t="shared" si="3"/>
        <v/>
      </c>
      <c r="Z70" s="186"/>
      <c r="AA70" s="187"/>
      <c r="AB70" s="187"/>
      <c r="AC70" s="191" t="str">
        <f t="shared" si="4"/>
        <v/>
      </c>
      <c r="AD70" s="186"/>
      <c r="AE70" s="192" t="str">
        <f t="shared" si="15"/>
        <v/>
      </c>
      <c r="AF70" s="192">
        <f t="shared" si="16"/>
        <v>0</v>
      </c>
      <c r="AG70" s="192">
        <f t="shared" si="17"/>
        <v>0</v>
      </c>
      <c r="AH70" s="193">
        <f t="shared" si="18"/>
        <v>0</v>
      </c>
      <c r="AI70" s="194" t="e">
        <f>$AH$70/$P$70</f>
        <v>#VALUE!</v>
      </c>
      <c r="AJ70" s="195">
        <f t="shared" si="19"/>
        <v>0</v>
      </c>
      <c r="AK70" s="195">
        <f t="shared" si="20"/>
        <v>0</v>
      </c>
      <c r="AL70" s="196">
        <f>VLOOKUP(AJ70,'Points Table'!B5:C25,2,1)</f>
        <v>0</v>
      </c>
      <c r="AM70" s="197" t="str">
        <f t="shared" si="21"/>
        <v>NO</v>
      </c>
    </row>
    <row r="71" spans="2:39" ht="20.100000000000001" customHeight="1">
      <c r="B71" s="186"/>
      <c r="C71" s="186"/>
      <c r="D71" s="187"/>
      <c r="E71" s="187"/>
      <c r="F71" s="200"/>
      <c r="G71" s="186"/>
      <c r="H71" s="187"/>
      <c r="I71" s="187"/>
      <c r="J71" s="190">
        <f t="shared" ref="J71:J102" si="23">I71-H71+1</f>
        <v>1</v>
      </c>
      <c r="K71" s="186"/>
      <c r="L71" s="186"/>
      <c r="M71" s="186"/>
      <c r="N71" s="186"/>
      <c r="O71" s="186"/>
      <c r="P71" s="191" t="e">
        <f>SUMPRODUCT(SUM(K71:L71), O71)/($I$71-$H$71+1)</f>
        <v>#VALUE!</v>
      </c>
      <c r="Q71" s="191" t="e">
        <f>SUMPRODUCT(((M71*K71)+(N71*L71)) * O71) / ($I$71 - $H$71 + 1)/SUM(L71 + K71)</f>
        <v>#DIV/0!</v>
      </c>
      <c r="R71" s="186"/>
      <c r="S71" s="187"/>
      <c r="T71" s="187"/>
      <c r="U71" s="191" t="str">
        <f t="shared" ref="U71:U102" si="24">IF(ISBLANK(T71),"",T71-S71+1)</f>
        <v/>
      </c>
      <c r="V71" s="186"/>
      <c r="W71" s="187"/>
      <c r="X71" s="187"/>
      <c r="Y71" s="191" t="str">
        <f t="shared" ref="Y71:Y107" si="25">IF(ISBLANK(X71),"",X71-W71+1)</f>
        <v/>
      </c>
      <c r="Z71" s="186"/>
      <c r="AA71" s="187"/>
      <c r="AB71" s="187"/>
      <c r="AC71" s="191" t="str">
        <f t="shared" ref="AC71:AC107" si="26">IF(ISBLANK(AB71),"",AB71-AA71+1)</f>
        <v/>
      </c>
      <c r="AD71" s="186"/>
      <c r="AE71" s="192" t="str">
        <f t="shared" ref="AE71:AE107" si="27">IF(R71="Office", (1 + 0.0095 * (N71 - 52.9)) * 0.84, IF(OR(R71="Distribution centre", R71="Non-Refrigerated Warehouse "), (((Q71/7) * O71) / 3000 * (0.0476 * (K71 + L71) + 1.0553 * L71)) / (K71 + L71), ""))</f>
        <v/>
      </c>
      <c r="AF71" s="192">
        <f t="shared" ref="AF71:AF102" si="28">IFERROR(AE71/70,)</f>
        <v>0</v>
      </c>
      <c r="AG71" s="192">
        <f t="shared" ref="AG71:AG102" si="29">IF(AF71=0,,AF71*100)</f>
        <v>0</v>
      </c>
      <c r="AH71" s="193">
        <f t="shared" ref="AH71:AH107" si="30">V71+Z71+AD71</f>
        <v>0</v>
      </c>
      <c r="AI71" s="194" t="e">
        <f>$AH$71/$P$71</f>
        <v>#VALUE!</v>
      </c>
      <c r="AJ71" s="195">
        <f t="shared" ref="AJ71:AJ102" si="31">MAX(0,IFERROR(1-(AI71/AF71/100),0))</f>
        <v>0</v>
      </c>
      <c r="AK71" s="195">
        <f t="shared" ref="AK71:AK107" si="32">IFERROR((1-AI71/AE71),)</f>
        <v>0</v>
      </c>
      <c r="AL71" s="196">
        <f>VLOOKUP(AJ71,'Points Table'!B5:C25,2,1)</f>
        <v>0</v>
      </c>
      <c r="AM71" s="197" t="str">
        <f t="shared" ref="AM71:AM102" si="33">IF(AL71&gt;=3,"YES","NO")</f>
        <v>NO</v>
      </c>
    </row>
    <row r="72" spans="2:39" ht="20.100000000000001" customHeight="1">
      <c r="B72" s="186"/>
      <c r="C72" s="186"/>
      <c r="D72" s="187"/>
      <c r="E72" s="187"/>
      <c r="F72" s="200"/>
      <c r="G72" s="186"/>
      <c r="H72" s="187"/>
      <c r="I72" s="187"/>
      <c r="J72" s="190">
        <f t="shared" si="23"/>
        <v>1</v>
      </c>
      <c r="K72" s="186"/>
      <c r="L72" s="186"/>
      <c r="M72" s="186"/>
      <c r="N72" s="186"/>
      <c r="O72" s="186"/>
      <c r="P72" s="191" t="e">
        <f>SUMPRODUCT(SUM(K72:L72), O72)/($I$72-$H$72+1)</f>
        <v>#VALUE!</v>
      </c>
      <c r="Q72" s="191" t="e">
        <f>SUMPRODUCT(((M72*K72)+(N72*L72)) * O72) / ($I$72 - $H$72 + 1)/SUM(L72 + K72)</f>
        <v>#DIV/0!</v>
      </c>
      <c r="R72" s="186"/>
      <c r="S72" s="187"/>
      <c r="T72" s="187"/>
      <c r="U72" s="191" t="str">
        <f t="shared" si="24"/>
        <v/>
      </c>
      <c r="V72" s="186"/>
      <c r="W72" s="187"/>
      <c r="X72" s="187"/>
      <c r="Y72" s="191" t="str">
        <f t="shared" si="25"/>
        <v/>
      </c>
      <c r="Z72" s="186"/>
      <c r="AA72" s="187"/>
      <c r="AB72" s="187"/>
      <c r="AC72" s="191" t="str">
        <f t="shared" si="26"/>
        <v/>
      </c>
      <c r="AD72" s="186"/>
      <c r="AE72" s="192" t="str">
        <f t="shared" si="27"/>
        <v/>
      </c>
      <c r="AF72" s="192">
        <f t="shared" si="28"/>
        <v>0</v>
      </c>
      <c r="AG72" s="192">
        <f t="shared" si="29"/>
        <v>0</v>
      </c>
      <c r="AH72" s="193">
        <f t="shared" si="30"/>
        <v>0</v>
      </c>
      <c r="AI72" s="194" t="e">
        <f>$AH$72/$P$72</f>
        <v>#VALUE!</v>
      </c>
      <c r="AJ72" s="195">
        <f t="shared" si="31"/>
        <v>0</v>
      </c>
      <c r="AK72" s="195">
        <f t="shared" si="32"/>
        <v>0</v>
      </c>
      <c r="AL72" s="196">
        <f>VLOOKUP(AJ72,'Points Table'!B5:C25,2,1)</f>
        <v>0</v>
      </c>
      <c r="AM72" s="197" t="str">
        <f t="shared" si="33"/>
        <v>NO</v>
      </c>
    </row>
    <row r="73" spans="2:39" ht="20.100000000000001" customHeight="1">
      <c r="B73" s="186"/>
      <c r="C73" s="186"/>
      <c r="D73" s="187"/>
      <c r="E73" s="187"/>
      <c r="F73" s="200"/>
      <c r="G73" s="186"/>
      <c r="H73" s="187"/>
      <c r="I73" s="187"/>
      <c r="J73" s="190">
        <f t="shared" si="23"/>
        <v>1</v>
      </c>
      <c r="K73" s="186"/>
      <c r="L73" s="186"/>
      <c r="M73" s="186"/>
      <c r="N73" s="186"/>
      <c r="O73" s="186"/>
      <c r="P73" s="191" t="e">
        <f>SUMPRODUCT(SUM(K73:L73), O73)/($I$73-$H$73+1)</f>
        <v>#VALUE!</v>
      </c>
      <c r="Q73" s="191" t="e">
        <f>SUMPRODUCT(((M73*K73)+(N73*L73)) * O73) / ($I$73 - $H$73 + 1)/SUM(L73 + K73)</f>
        <v>#DIV/0!</v>
      </c>
      <c r="R73" s="186"/>
      <c r="S73" s="187"/>
      <c r="T73" s="187"/>
      <c r="U73" s="191" t="str">
        <f t="shared" si="24"/>
        <v/>
      </c>
      <c r="V73" s="186"/>
      <c r="W73" s="187"/>
      <c r="X73" s="187"/>
      <c r="Y73" s="191" t="str">
        <f t="shared" si="25"/>
        <v/>
      </c>
      <c r="Z73" s="186"/>
      <c r="AA73" s="187"/>
      <c r="AB73" s="187"/>
      <c r="AC73" s="191" t="str">
        <f t="shared" si="26"/>
        <v/>
      </c>
      <c r="AD73" s="186"/>
      <c r="AE73" s="192" t="str">
        <f t="shared" si="27"/>
        <v/>
      </c>
      <c r="AF73" s="192">
        <f t="shared" si="28"/>
        <v>0</v>
      </c>
      <c r="AG73" s="192">
        <f t="shared" si="29"/>
        <v>0</v>
      </c>
      <c r="AH73" s="193">
        <f t="shared" si="30"/>
        <v>0</v>
      </c>
      <c r="AI73" s="194" t="e">
        <f>$AH$73/$P$73</f>
        <v>#VALUE!</v>
      </c>
      <c r="AJ73" s="195">
        <f t="shared" si="31"/>
        <v>0</v>
      </c>
      <c r="AK73" s="195">
        <f t="shared" si="32"/>
        <v>0</v>
      </c>
      <c r="AL73" s="196">
        <f>VLOOKUP(AJ73,'Points Table'!B5:C25,2,1)</f>
        <v>0</v>
      </c>
      <c r="AM73" s="197" t="str">
        <f t="shared" si="33"/>
        <v>NO</v>
      </c>
    </row>
    <row r="74" spans="2:39" ht="20.100000000000001" customHeight="1">
      <c r="B74" s="186"/>
      <c r="C74" s="186"/>
      <c r="D74" s="187"/>
      <c r="E74" s="187"/>
      <c r="F74" s="200"/>
      <c r="G74" s="186"/>
      <c r="H74" s="187"/>
      <c r="I74" s="187"/>
      <c r="J74" s="190">
        <f t="shared" si="23"/>
        <v>1</v>
      </c>
      <c r="K74" s="186"/>
      <c r="L74" s="186"/>
      <c r="M74" s="186"/>
      <c r="N74" s="186"/>
      <c r="O74" s="186"/>
      <c r="P74" s="191" t="e">
        <f>SUMPRODUCT(SUM(K74:L74), O74)/($I$74-$H$74+1)</f>
        <v>#VALUE!</v>
      </c>
      <c r="Q74" s="191" t="e">
        <f>SUMPRODUCT(((M74*K74)+(N74*L74)) * O74) / ($I$74 - $H$74 + 1)/SUM(L74 + K74)</f>
        <v>#DIV/0!</v>
      </c>
      <c r="R74" s="186"/>
      <c r="S74" s="187"/>
      <c r="T74" s="187"/>
      <c r="U74" s="191" t="str">
        <f t="shared" si="24"/>
        <v/>
      </c>
      <c r="V74" s="186"/>
      <c r="W74" s="187"/>
      <c r="X74" s="187"/>
      <c r="Y74" s="191" t="str">
        <f t="shared" si="25"/>
        <v/>
      </c>
      <c r="Z74" s="186"/>
      <c r="AA74" s="187"/>
      <c r="AB74" s="187"/>
      <c r="AC74" s="191" t="str">
        <f t="shared" si="26"/>
        <v/>
      </c>
      <c r="AD74" s="186"/>
      <c r="AE74" s="192" t="str">
        <f t="shared" si="27"/>
        <v/>
      </c>
      <c r="AF74" s="192">
        <f t="shared" si="28"/>
        <v>0</v>
      </c>
      <c r="AG74" s="192">
        <f t="shared" si="29"/>
        <v>0</v>
      </c>
      <c r="AH74" s="193">
        <f t="shared" si="30"/>
        <v>0</v>
      </c>
      <c r="AI74" s="194" t="e">
        <f>$AH$74/$P$74</f>
        <v>#VALUE!</v>
      </c>
      <c r="AJ74" s="195">
        <f t="shared" si="31"/>
        <v>0</v>
      </c>
      <c r="AK74" s="195">
        <f t="shared" si="32"/>
        <v>0</v>
      </c>
      <c r="AL74" s="196">
        <f>VLOOKUP(AJ74,'Points Table'!B5:C25,2,1)</f>
        <v>0</v>
      </c>
      <c r="AM74" s="197" t="str">
        <f t="shared" si="33"/>
        <v>NO</v>
      </c>
    </row>
    <row r="75" spans="2:39" ht="20.100000000000001" customHeight="1">
      <c r="B75" s="186"/>
      <c r="C75" s="186"/>
      <c r="D75" s="187"/>
      <c r="E75" s="187"/>
      <c r="F75" s="200"/>
      <c r="G75" s="186"/>
      <c r="H75" s="187"/>
      <c r="I75" s="187"/>
      <c r="J75" s="190">
        <f t="shared" si="23"/>
        <v>1</v>
      </c>
      <c r="K75" s="186"/>
      <c r="L75" s="186"/>
      <c r="M75" s="186"/>
      <c r="N75" s="186"/>
      <c r="O75" s="186"/>
      <c r="P75" s="191" t="e">
        <f>SUMPRODUCT(SUM(K75:L75), O75)/($I$75-$H$75+1)</f>
        <v>#VALUE!</v>
      </c>
      <c r="Q75" s="191" t="e">
        <f>SUMPRODUCT(((M75*K75)+(N75*L75)) * O75) / ($I$75 - $H$75 + 1)/SUM(L75 + K75)</f>
        <v>#DIV/0!</v>
      </c>
      <c r="R75" s="186"/>
      <c r="S75" s="187"/>
      <c r="T75" s="187"/>
      <c r="U75" s="191" t="str">
        <f t="shared" si="24"/>
        <v/>
      </c>
      <c r="V75" s="186"/>
      <c r="W75" s="187"/>
      <c r="X75" s="187"/>
      <c r="Y75" s="191" t="str">
        <f t="shared" si="25"/>
        <v/>
      </c>
      <c r="Z75" s="186"/>
      <c r="AA75" s="187"/>
      <c r="AB75" s="187"/>
      <c r="AC75" s="191" t="str">
        <f t="shared" si="26"/>
        <v/>
      </c>
      <c r="AD75" s="186"/>
      <c r="AE75" s="192" t="str">
        <f t="shared" si="27"/>
        <v/>
      </c>
      <c r="AF75" s="192">
        <f t="shared" si="28"/>
        <v>0</v>
      </c>
      <c r="AG75" s="192">
        <f t="shared" si="29"/>
        <v>0</v>
      </c>
      <c r="AH75" s="193">
        <f t="shared" si="30"/>
        <v>0</v>
      </c>
      <c r="AI75" s="194" t="e">
        <f>$AH$75/$P$75</f>
        <v>#VALUE!</v>
      </c>
      <c r="AJ75" s="195">
        <f t="shared" si="31"/>
        <v>0</v>
      </c>
      <c r="AK75" s="195">
        <f t="shared" si="32"/>
        <v>0</v>
      </c>
      <c r="AL75" s="196">
        <f>VLOOKUP(AJ75,'Points Table'!B5:C25,2,1)</f>
        <v>0</v>
      </c>
      <c r="AM75" s="197" t="str">
        <f t="shared" si="33"/>
        <v>NO</v>
      </c>
    </row>
    <row r="76" spans="2:39" ht="20.100000000000001" customHeight="1">
      <c r="B76" s="186"/>
      <c r="C76" s="186"/>
      <c r="D76" s="187"/>
      <c r="E76" s="187"/>
      <c r="F76" s="200"/>
      <c r="G76" s="186"/>
      <c r="H76" s="187"/>
      <c r="I76" s="187"/>
      <c r="J76" s="190">
        <f t="shared" si="23"/>
        <v>1</v>
      </c>
      <c r="K76" s="186"/>
      <c r="L76" s="186"/>
      <c r="M76" s="186"/>
      <c r="N76" s="186"/>
      <c r="O76" s="186"/>
      <c r="P76" s="191" t="e">
        <f>SUMPRODUCT(SUM(K76:L76), O76)/($I$76-$H$76+1)</f>
        <v>#VALUE!</v>
      </c>
      <c r="Q76" s="191" t="e">
        <f>SUMPRODUCT(((M76*K76)+(N76*L76)) * O76) / ($I$76 - $H$76 + 1)/SUM(L76 + K76)</f>
        <v>#DIV/0!</v>
      </c>
      <c r="R76" s="186"/>
      <c r="S76" s="187"/>
      <c r="T76" s="187"/>
      <c r="U76" s="191" t="str">
        <f t="shared" si="24"/>
        <v/>
      </c>
      <c r="V76" s="186"/>
      <c r="W76" s="187"/>
      <c r="X76" s="187"/>
      <c r="Y76" s="191" t="str">
        <f t="shared" si="25"/>
        <v/>
      </c>
      <c r="Z76" s="186"/>
      <c r="AA76" s="187"/>
      <c r="AB76" s="187"/>
      <c r="AC76" s="191" t="str">
        <f t="shared" si="26"/>
        <v/>
      </c>
      <c r="AD76" s="186"/>
      <c r="AE76" s="192" t="str">
        <f t="shared" si="27"/>
        <v/>
      </c>
      <c r="AF76" s="192">
        <f t="shared" si="28"/>
        <v>0</v>
      </c>
      <c r="AG76" s="192">
        <f t="shared" si="29"/>
        <v>0</v>
      </c>
      <c r="AH76" s="193">
        <f t="shared" si="30"/>
        <v>0</v>
      </c>
      <c r="AI76" s="194" t="e">
        <f>$AH$76/$P$76</f>
        <v>#VALUE!</v>
      </c>
      <c r="AJ76" s="195">
        <f t="shared" si="31"/>
        <v>0</v>
      </c>
      <c r="AK76" s="195">
        <f t="shared" si="32"/>
        <v>0</v>
      </c>
      <c r="AL76" s="196">
        <f>VLOOKUP(AJ76,'Points Table'!B5:C25,2,1)</f>
        <v>0</v>
      </c>
      <c r="AM76" s="197" t="str">
        <f t="shared" si="33"/>
        <v>NO</v>
      </c>
    </row>
    <row r="77" spans="2:39" ht="20.100000000000001" customHeight="1">
      <c r="B77" s="186"/>
      <c r="C77" s="186"/>
      <c r="D77" s="187"/>
      <c r="E77" s="187"/>
      <c r="F77" s="200"/>
      <c r="G77" s="186"/>
      <c r="H77" s="187"/>
      <c r="I77" s="187"/>
      <c r="J77" s="190">
        <f t="shared" si="23"/>
        <v>1</v>
      </c>
      <c r="K77" s="186"/>
      <c r="L77" s="186"/>
      <c r="M77" s="186"/>
      <c r="N77" s="186"/>
      <c r="O77" s="186"/>
      <c r="P77" s="191" t="e">
        <f>SUMPRODUCT(SUM(K77:L77), O77)/($I$77-$H$77+1)</f>
        <v>#VALUE!</v>
      </c>
      <c r="Q77" s="191" t="e">
        <f>SUMPRODUCT(((M77*K77)+(N77*L77)) * O77) / ($I$77 - $H$77 + 1)/SUM(L77 + K77)</f>
        <v>#DIV/0!</v>
      </c>
      <c r="R77" s="186"/>
      <c r="S77" s="187"/>
      <c r="T77" s="187"/>
      <c r="U77" s="191" t="str">
        <f t="shared" si="24"/>
        <v/>
      </c>
      <c r="V77" s="186"/>
      <c r="W77" s="187"/>
      <c r="X77" s="187"/>
      <c r="Y77" s="191" t="str">
        <f t="shared" si="25"/>
        <v/>
      </c>
      <c r="Z77" s="186"/>
      <c r="AA77" s="187"/>
      <c r="AB77" s="187"/>
      <c r="AC77" s="191" t="str">
        <f t="shared" si="26"/>
        <v/>
      </c>
      <c r="AD77" s="186"/>
      <c r="AE77" s="192" t="str">
        <f t="shared" si="27"/>
        <v/>
      </c>
      <c r="AF77" s="192">
        <f t="shared" si="28"/>
        <v>0</v>
      </c>
      <c r="AG77" s="192">
        <f t="shared" si="29"/>
        <v>0</v>
      </c>
      <c r="AH77" s="193">
        <f t="shared" si="30"/>
        <v>0</v>
      </c>
      <c r="AI77" s="194" t="e">
        <f>$AH$77/$P$77</f>
        <v>#VALUE!</v>
      </c>
      <c r="AJ77" s="195">
        <f t="shared" si="31"/>
        <v>0</v>
      </c>
      <c r="AK77" s="195">
        <f t="shared" si="32"/>
        <v>0</v>
      </c>
      <c r="AL77" s="196">
        <f>VLOOKUP(AJ77,'Points Table'!B5:C25,2,1)</f>
        <v>0</v>
      </c>
      <c r="AM77" s="197" t="str">
        <f t="shared" si="33"/>
        <v>NO</v>
      </c>
    </row>
    <row r="78" spans="2:39" ht="20.100000000000001" customHeight="1">
      <c r="B78" s="186"/>
      <c r="C78" s="186"/>
      <c r="D78" s="187"/>
      <c r="E78" s="187"/>
      <c r="F78" s="200"/>
      <c r="G78" s="186"/>
      <c r="H78" s="187"/>
      <c r="I78" s="187"/>
      <c r="J78" s="190">
        <f t="shared" si="23"/>
        <v>1</v>
      </c>
      <c r="K78" s="186"/>
      <c r="L78" s="186"/>
      <c r="M78" s="186"/>
      <c r="N78" s="186"/>
      <c r="O78" s="186"/>
      <c r="P78" s="191" t="e">
        <f>SUMPRODUCT(SUM(K78:L78), O78)/($I$78-$H$78+1)</f>
        <v>#VALUE!</v>
      </c>
      <c r="Q78" s="191" t="e">
        <f>SUMPRODUCT(((M78*K78)+(N78*L78)) * O78) / ($I$78 - $H$78 + 1)/SUM(L78 + K78)</f>
        <v>#DIV/0!</v>
      </c>
      <c r="R78" s="186"/>
      <c r="S78" s="187"/>
      <c r="T78" s="187"/>
      <c r="U78" s="191" t="str">
        <f t="shared" si="24"/>
        <v/>
      </c>
      <c r="V78" s="186"/>
      <c r="W78" s="187"/>
      <c r="X78" s="187"/>
      <c r="Y78" s="191" t="str">
        <f t="shared" si="25"/>
        <v/>
      </c>
      <c r="Z78" s="186"/>
      <c r="AA78" s="187"/>
      <c r="AB78" s="187"/>
      <c r="AC78" s="191" t="str">
        <f t="shared" si="26"/>
        <v/>
      </c>
      <c r="AD78" s="186"/>
      <c r="AE78" s="192" t="str">
        <f t="shared" si="27"/>
        <v/>
      </c>
      <c r="AF78" s="192">
        <f t="shared" si="28"/>
        <v>0</v>
      </c>
      <c r="AG78" s="192">
        <f t="shared" si="29"/>
        <v>0</v>
      </c>
      <c r="AH78" s="193">
        <f t="shared" si="30"/>
        <v>0</v>
      </c>
      <c r="AI78" s="194" t="e">
        <f>$AH$78/$P$78</f>
        <v>#VALUE!</v>
      </c>
      <c r="AJ78" s="195">
        <f t="shared" si="31"/>
        <v>0</v>
      </c>
      <c r="AK78" s="195">
        <f t="shared" si="32"/>
        <v>0</v>
      </c>
      <c r="AL78" s="196">
        <f>VLOOKUP(AJ78,'Points Table'!B5:C25,2,1)</f>
        <v>0</v>
      </c>
      <c r="AM78" s="197" t="str">
        <f t="shared" si="33"/>
        <v>NO</v>
      </c>
    </row>
    <row r="79" spans="2:39" ht="20.100000000000001" customHeight="1">
      <c r="B79" s="186"/>
      <c r="C79" s="186"/>
      <c r="D79" s="187"/>
      <c r="E79" s="187"/>
      <c r="F79" s="200"/>
      <c r="G79" s="186"/>
      <c r="H79" s="187"/>
      <c r="I79" s="187"/>
      <c r="J79" s="190">
        <f t="shared" si="23"/>
        <v>1</v>
      </c>
      <c r="K79" s="186"/>
      <c r="L79" s="186"/>
      <c r="M79" s="186"/>
      <c r="N79" s="186"/>
      <c r="O79" s="186"/>
      <c r="P79" s="191" t="e">
        <f>SUMPRODUCT(SUM(K79:L79), O79)/($I$79-$H$79+1)</f>
        <v>#VALUE!</v>
      </c>
      <c r="Q79" s="191" t="e">
        <f>SUMPRODUCT(((M79*K79)+(N79*L79)) * O79) / ($I$79 - $H$79 + 1)/SUM(L79 + K79)</f>
        <v>#DIV/0!</v>
      </c>
      <c r="R79" s="186"/>
      <c r="S79" s="187"/>
      <c r="T79" s="187"/>
      <c r="U79" s="191" t="str">
        <f t="shared" si="24"/>
        <v/>
      </c>
      <c r="V79" s="186"/>
      <c r="W79" s="187"/>
      <c r="X79" s="187"/>
      <c r="Y79" s="191" t="str">
        <f t="shared" si="25"/>
        <v/>
      </c>
      <c r="Z79" s="186"/>
      <c r="AA79" s="187"/>
      <c r="AB79" s="187"/>
      <c r="AC79" s="191" t="str">
        <f t="shared" si="26"/>
        <v/>
      </c>
      <c r="AD79" s="186"/>
      <c r="AE79" s="192" t="str">
        <f t="shared" si="27"/>
        <v/>
      </c>
      <c r="AF79" s="192">
        <f t="shared" si="28"/>
        <v>0</v>
      </c>
      <c r="AG79" s="192">
        <f t="shared" si="29"/>
        <v>0</v>
      </c>
      <c r="AH79" s="193">
        <f t="shared" si="30"/>
        <v>0</v>
      </c>
      <c r="AI79" s="194" t="e">
        <f>$AH$79/$P$79</f>
        <v>#VALUE!</v>
      </c>
      <c r="AJ79" s="195">
        <f t="shared" si="31"/>
        <v>0</v>
      </c>
      <c r="AK79" s="195">
        <f t="shared" si="32"/>
        <v>0</v>
      </c>
      <c r="AL79" s="196">
        <f>VLOOKUP(AJ79,'Points Table'!B5:C25,2,1)</f>
        <v>0</v>
      </c>
      <c r="AM79" s="197" t="str">
        <f t="shared" si="33"/>
        <v>NO</v>
      </c>
    </row>
    <row r="80" spans="2:39" ht="20.100000000000001" customHeight="1">
      <c r="B80" s="186"/>
      <c r="C80" s="186"/>
      <c r="D80" s="187"/>
      <c r="E80" s="187"/>
      <c r="F80" s="200"/>
      <c r="G80" s="186"/>
      <c r="H80" s="187"/>
      <c r="I80" s="187"/>
      <c r="J80" s="190">
        <f t="shared" si="23"/>
        <v>1</v>
      </c>
      <c r="K80" s="186"/>
      <c r="L80" s="186"/>
      <c r="M80" s="186"/>
      <c r="N80" s="186"/>
      <c r="O80" s="186"/>
      <c r="P80" s="191" t="e">
        <f>SUMPRODUCT(SUM(K80:L80), O80)/($I$80-$H$80+1)</f>
        <v>#VALUE!</v>
      </c>
      <c r="Q80" s="191" t="e">
        <f>SUMPRODUCT(((M80*K80)+(N80*L80)) * O80) / ($I$80 - $H$80 + 1)/SUM(L80 + K80)</f>
        <v>#DIV/0!</v>
      </c>
      <c r="R80" s="186"/>
      <c r="S80" s="187"/>
      <c r="T80" s="187"/>
      <c r="U80" s="191" t="str">
        <f t="shared" si="24"/>
        <v/>
      </c>
      <c r="V80" s="186"/>
      <c r="W80" s="187"/>
      <c r="X80" s="187"/>
      <c r="Y80" s="191" t="str">
        <f t="shared" si="25"/>
        <v/>
      </c>
      <c r="Z80" s="186"/>
      <c r="AA80" s="187"/>
      <c r="AB80" s="187"/>
      <c r="AC80" s="191" t="str">
        <f t="shared" si="26"/>
        <v/>
      </c>
      <c r="AD80" s="186"/>
      <c r="AE80" s="192" t="str">
        <f t="shared" si="27"/>
        <v/>
      </c>
      <c r="AF80" s="192">
        <f t="shared" si="28"/>
        <v>0</v>
      </c>
      <c r="AG80" s="192">
        <f t="shared" si="29"/>
        <v>0</v>
      </c>
      <c r="AH80" s="193">
        <f t="shared" si="30"/>
        <v>0</v>
      </c>
      <c r="AI80" s="194" t="e">
        <f>$AH$80/$P$80</f>
        <v>#VALUE!</v>
      </c>
      <c r="AJ80" s="195">
        <f t="shared" si="31"/>
        <v>0</v>
      </c>
      <c r="AK80" s="195">
        <f t="shared" si="32"/>
        <v>0</v>
      </c>
      <c r="AL80" s="196">
        <f>VLOOKUP(AJ80,'Points Table'!B5:C25,2,1)</f>
        <v>0</v>
      </c>
      <c r="AM80" s="197" t="str">
        <f t="shared" si="33"/>
        <v>NO</v>
      </c>
    </row>
    <row r="81" spans="2:39" ht="20.100000000000001" customHeight="1">
      <c r="B81" s="186"/>
      <c r="C81" s="186"/>
      <c r="D81" s="187"/>
      <c r="E81" s="187"/>
      <c r="F81" s="200"/>
      <c r="G81" s="186"/>
      <c r="H81" s="187"/>
      <c r="I81" s="187"/>
      <c r="J81" s="190">
        <f t="shared" si="23"/>
        <v>1</v>
      </c>
      <c r="K81" s="186"/>
      <c r="L81" s="186"/>
      <c r="M81" s="186"/>
      <c r="N81" s="186"/>
      <c r="O81" s="186"/>
      <c r="P81" s="191" t="e">
        <f>SUMPRODUCT(SUM(K81:L81), O81)/($I$81-$H$81+1)</f>
        <v>#VALUE!</v>
      </c>
      <c r="Q81" s="191" t="e">
        <f>SUMPRODUCT(((M81*K81)+(N81*L81)) * O81) / ($I$81 - $H$81 + 1)/SUM(L81 + K81)</f>
        <v>#DIV/0!</v>
      </c>
      <c r="R81" s="186"/>
      <c r="S81" s="187"/>
      <c r="T81" s="187"/>
      <c r="U81" s="191" t="str">
        <f t="shared" si="24"/>
        <v/>
      </c>
      <c r="V81" s="186"/>
      <c r="W81" s="187"/>
      <c r="X81" s="187"/>
      <c r="Y81" s="191" t="str">
        <f t="shared" si="25"/>
        <v/>
      </c>
      <c r="Z81" s="186"/>
      <c r="AA81" s="187"/>
      <c r="AB81" s="187"/>
      <c r="AC81" s="191" t="str">
        <f t="shared" si="26"/>
        <v/>
      </c>
      <c r="AD81" s="186"/>
      <c r="AE81" s="192" t="str">
        <f t="shared" si="27"/>
        <v/>
      </c>
      <c r="AF81" s="192">
        <f t="shared" si="28"/>
        <v>0</v>
      </c>
      <c r="AG81" s="192">
        <f t="shared" si="29"/>
        <v>0</v>
      </c>
      <c r="AH81" s="193">
        <f t="shared" si="30"/>
        <v>0</v>
      </c>
      <c r="AI81" s="194" t="e">
        <f>$AH$81/$P$81</f>
        <v>#VALUE!</v>
      </c>
      <c r="AJ81" s="195">
        <f t="shared" si="31"/>
        <v>0</v>
      </c>
      <c r="AK81" s="195">
        <f t="shared" si="32"/>
        <v>0</v>
      </c>
      <c r="AL81" s="196">
        <f>VLOOKUP(AJ81,'Points Table'!B5:C25,2,1)</f>
        <v>0</v>
      </c>
      <c r="AM81" s="197" t="str">
        <f t="shared" si="33"/>
        <v>NO</v>
      </c>
    </row>
    <row r="82" spans="2:39" ht="20.100000000000001" customHeight="1">
      <c r="B82" s="186"/>
      <c r="C82" s="186"/>
      <c r="D82" s="187"/>
      <c r="E82" s="187"/>
      <c r="F82" s="200"/>
      <c r="G82" s="186"/>
      <c r="H82" s="187"/>
      <c r="I82" s="187"/>
      <c r="J82" s="190">
        <f t="shared" si="23"/>
        <v>1</v>
      </c>
      <c r="K82" s="186"/>
      <c r="L82" s="186"/>
      <c r="M82" s="186"/>
      <c r="N82" s="186"/>
      <c r="O82" s="186"/>
      <c r="P82" s="191" t="e">
        <f>SUMPRODUCT(SUM(K82:L82), O82)/($I$82-$H$82+1)</f>
        <v>#VALUE!</v>
      </c>
      <c r="Q82" s="191" t="e">
        <f>SUMPRODUCT(((M82*K82)+(N82*L82)) * O82) / ($I$82 - $H$82 + 1)/SUM(L82 + K82)</f>
        <v>#DIV/0!</v>
      </c>
      <c r="R82" s="186"/>
      <c r="S82" s="187"/>
      <c r="T82" s="187"/>
      <c r="U82" s="191" t="str">
        <f t="shared" si="24"/>
        <v/>
      </c>
      <c r="V82" s="186"/>
      <c r="W82" s="187"/>
      <c r="X82" s="187"/>
      <c r="Y82" s="191" t="str">
        <f t="shared" si="25"/>
        <v/>
      </c>
      <c r="Z82" s="186"/>
      <c r="AA82" s="187"/>
      <c r="AB82" s="187"/>
      <c r="AC82" s="191" t="str">
        <f t="shared" si="26"/>
        <v/>
      </c>
      <c r="AD82" s="186"/>
      <c r="AE82" s="192" t="str">
        <f t="shared" si="27"/>
        <v/>
      </c>
      <c r="AF82" s="192">
        <f t="shared" si="28"/>
        <v>0</v>
      </c>
      <c r="AG82" s="192">
        <f t="shared" si="29"/>
        <v>0</v>
      </c>
      <c r="AH82" s="193">
        <f t="shared" si="30"/>
        <v>0</v>
      </c>
      <c r="AI82" s="194" t="e">
        <f>$AH$82/$P$82</f>
        <v>#VALUE!</v>
      </c>
      <c r="AJ82" s="195">
        <f t="shared" si="31"/>
        <v>0</v>
      </c>
      <c r="AK82" s="195">
        <f t="shared" si="32"/>
        <v>0</v>
      </c>
      <c r="AL82" s="196">
        <f>VLOOKUP(AJ82,'Points Table'!B5:C25,2,1)</f>
        <v>0</v>
      </c>
      <c r="AM82" s="197" t="str">
        <f t="shared" si="33"/>
        <v>NO</v>
      </c>
    </row>
    <row r="83" spans="2:39" ht="20.100000000000001" customHeight="1">
      <c r="B83" s="186"/>
      <c r="C83" s="186"/>
      <c r="D83" s="187"/>
      <c r="E83" s="187"/>
      <c r="F83" s="200"/>
      <c r="G83" s="186"/>
      <c r="H83" s="187"/>
      <c r="I83" s="187"/>
      <c r="J83" s="190">
        <f t="shared" si="23"/>
        <v>1</v>
      </c>
      <c r="K83" s="186"/>
      <c r="L83" s="186"/>
      <c r="M83" s="186"/>
      <c r="N83" s="186"/>
      <c r="O83" s="186"/>
      <c r="P83" s="191" t="e">
        <f>SUMPRODUCT(SUM(K83:L83), O83)/($I$83-$H$83+1)</f>
        <v>#VALUE!</v>
      </c>
      <c r="Q83" s="191" t="e">
        <f>SUMPRODUCT(((M83*K83)+(N83*L83)) * O83) / ($I$83 - $H$83 + 1)/SUM(L83 + K83)</f>
        <v>#DIV/0!</v>
      </c>
      <c r="R83" s="186"/>
      <c r="S83" s="187"/>
      <c r="T83" s="187"/>
      <c r="U83" s="191" t="str">
        <f t="shared" si="24"/>
        <v/>
      </c>
      <c r="V83" s="186"/>
      <c r="W83" s="187"/>
      <c r="X83" s="187"/>
      <c r="Y83" s="191" t="str">
        <f t="shared" si="25"/>
        <v/>
      </c>
      <c r="Z83" s="186"/>
      <c r="AA83" s="187"/>
      <c r="AB83" s="187"/>
      <c r="AC83" s="191" t="str">
        <f t="shared" si="26"/>
        <v/>
      </c>
      <c r="AD83" s="186"/>
      <c r="AE83" s="192" t="str">
        <f t="shared" si="27"/>
        <v/>
      </c>
      <c r="AF83" s="192">
        <f t="shared" si="28"/>
        <v>0</v>
      </c>
      <c r="AG83" s="192">
        <f t="shared" si="29"/>
        <v>0</v>
      </c>
      <c r="AH83" s="193">
        <f t="shared" si="30"/>
        <v>0</v>
      </c>
      <c r="AI83" s="194" t="e">
        <f>$AH$83/$P$83</f>
        <v>#VALUE!</v>
      </c>
      <c r="AJ83" s="195">
        <f t="shared" si="31"/>
        <v>0</v>
      </c>
      <c r="AK83" s="195">
        <f t="shared" si="32"/>
        <v>0</v>
      </c>
      <c r="AL83" s="196">
        <f>VLOOKUP(AJ83,'Points Table'!B5:C25,2,1)</f>
        <v>0</v>
      </c>
      <c r="AM83" s="197" t="str">
        <f t="shared" si="33"/>
        <v>NO</v>
      </c>
    </row>
    <row r="84" spans="2:39" ht="20.100000000000001" customHeight="1">
      <c r="B84" s="186"/>
      <c r="C84" s="186"/>
      <c r="D84" s="187"/>
      <c r="E84" s="187"/>
      <c r="F84" s="200"/>
      <c r="G84" s="186"/>
      <c r="H84" s="187"/>
      <c r="I84" s="187"/>
      <c r="J84" s="190">
        <f t="shared" si="23"/>
        <v>1</v>
      </c>
      <c r="K84" s="186"/>
      <c r="L84" s="186"/>
      <c r="M84" s="186"/>
      <c r="N84" s="186"/>
      <c r="O84" s="186"/>
      <c r="P84" s="191" t="e">
        <f>SUMPRODUCT(SUM(K84:L84),O84)/($I$84-$H$84+1)</f>
        <v>#VALUE!</v>
      </c>
      <c r="Q84" s="191" t="e">
        <f>SUMPRODUCT(((M84*K84)+(N84*L84)) * O84) / ($I$84 - $H$84 + 1)/SUM(L84 + K84)</f>
        <v>#DIV/0!</v>
      </c>
      <c r="R84" s="186"/>
      <c r="S84" s="187"/>
      <c r="T84" s="187"/>
      <c r="U84" s="191" t="str">
        <f t="shared" si="24"/>
        <v/>
      </c>
      <c r="V84" s="186"/>
      <c r="W84" s="187"/>
      <c r="X84" s="187"/>
      <c r="Y84" s="191" t="str">
        <f t="shared" si="25"/>
        <v/>
      </c>
      <c r="Z84" s="186"/>
      <c r="AA84" s="187"/>
      <c r="AB84" s="187"/>
      <c r="AC84" s="191" t="str">
        <f t="shared" si="26"/>
        <v/>
      </c>
      <c r="AD84" s="186"/>
      <c r="AE84" s="192" t="str">
        <f t="shared" si="27"/>
        <v/>
      </c>
      <c r="AF84" s="192">
        <f t="shared" si="28"/>
        <v>0</v>
      </c>
      <c r="AG84" s="192">
        <f t="shared" si="29"/>
        <v>0</v>
      </c>
      <c r="AH84" s="193">
        <f t="shared" si="30"/>
        <v>0</v>
      </c>
      <c r="AI84" s="194" t="e">
        <f>$AH$84/$P$84</f>
        <v>#VALUE!</v>
      </c>
      <c r="AJ84" s="195">
        <f t="shared" si="31"/>
        <v>0</v>
      </c>
      <c r="AK84" s="195">
        <f t="shared" si="32"/>
        <v>0</v>
      </c>
      <c r="AL84" s="196">
        <f>VLOOKUP(AJ84,'Points Table'!B5:C25,2,1)</f>
        <v>0</v>
      </c>
      <c r="AM84" s="197" t="str">
        <f t="shared" si="33"/>
        <v>NO</v>
      </c>
    </row>
    <row r="85" spans="2:39" ht="20.100000000000001" customHeight="1">
      <c r="B85" s="186"/>
      <c r="C85" s="186"/>
      <c r="D85" s="187"/>
      <c r="E85" s="187"/>
      <c r="F85" s="200"/>
      <c r="G85" s="186"/>
      <c r="H85" s="187"/>
      <c r="I85" s="187"/>
      <c r="J85" s="190">
        <f t="shared" si="23"/>
        <v>1</v>
      </c>
      <c r="K85" s="186"/>
      <c r="L85" s="186"/>
      <c r="M85" s="186"/>
      <c r="N85" s="186"/>
      <c r="O85" s="186"/>
      <c r="P85" s="191" t="e">
        <f>SUMPRODUCT(SUM(K85:L85), O85)/($I$85-$H$85+1)</f>
        <v>#VALUE!</v>
      </c>
      <c r="Q85" s="191" t="e">
        <f>SUMPRODUCT(((M85*K85)+(N85*L85)) * O85) / ($I$85 - $H$85 + 1)/SUM(L85 + K85)</f>
        <v>#DIV/0!</v>
      </c>
      <c r="R85" s="186"/>
      <c r="S85" s="187"/>
      <c r="T85" s="187"/>
      <c r="U85" s="191" t="str">
        <f t="shared" si="24"/>
        <v/>
      </c>
      <c r="V85" s="186"/>
      <c r="W85" s="187"/>
      <c r="X85" s="187"/>
      <c r="Y85" s="191" t="str">
        <f t="shared" si="25"/>
        <v/>
      </c>
      <c r="Z85" s="186"/>
      <c r="AA85" s="187"/>
      <c r="AB85" s="187"/>
      <c r="AC85" s="191" t="str">
        <f t="shared" si="26"/>
        <v/>
      </c>
      <c r="AD85" s="186"/>
      <c r="AE85" s="192" t="str">
        <f t="shared" si="27"/>
        <v/>
      </c>
      <c r="AF85" s="192">
        <f t="shared" si="28"/>
        <v>0</v>
      </c>
      <c r="AG85" s="192">
        <f t="shared" si="29"/>
        <v>0</v>
      </c>
      <c r="AH85" s="193">
        <f t="shared" si="30"/>
        <v>0</v>
      </c>
      <c r="AI85" s="194" t="e">
        <f>$AH$85/$P$85</f>
        <v>#VALUE!</v>
      </c>
      <c r="AJ85" s="195">
        <f t="shared" si="31"/>
        <v>0</v>
      </c>
      <c r="AK85" s="195">
        <f t="shared" si="32"/>
        <v>0</v>
      </c>
      <c r="AL85" s="196">
        <f>VLOOKUP(AJ85,'Points Table'!B5:C25,2,1)</f>
        <v>0</v>
      </c>
      <c r="AM85" s="197" t="str">
        <f t="shared" si="33"/>
        <v>NO</v>
      </c>
    </row>
    <row r="86" spans="2:39" ht="20.100000000000001" customHeight="1">
      <c r="B86" s="186"/>
      <c r="C86" s="186"/>
      <c r="D86" s="187"/>
      <c r="E86" s="187"/>
      <c r="F86" s="200"/>
      <c r="G86" s="186"/>
      <c r="H86" s="187"/>
      <c r="I86" s="187"/>
      <c r="J86" s="190">
        <f t="shared" si="23"/>
        <v>1</v>
      </c>
      <c r="K86" s="186"/>
      <c r="L86" s="186"/>
      <c r="M86" s="186"/>
      <c r="N86" s="186"/>
      <c r="O86" s="186"/>
      <c r="P86" s="191" t="e">
        <f>SUMPRODUCT(SUM(K86:L86), O86)/($I$86-$H$86+1)</f>
        <v>#VALUE!</v>
      </c>
      <c r="Q86" s="191" t="e">
        <f>SUMPRODUCT(((M86*K86)+(N86*L86)) * O86) / ($I$86 - $H$86 + 1)/SUM(L86 + K86)</f>
        <v>#DIV/0!</v>
      </c>
      <c r="R86" s="186"/>
      <c r="S86" s="187"/>
      <c r="T86" s="187"/>
      <c r="U86" s="191" t="str">
        <f t="shared" si="24"/>
        <v/>
      </c>
      <c r="V86" s="186"/>
      <c r="W86" s="187"/>
      <c r="X86" s="187"/>
      <c r="Y86" s="191" t="str">
        <f t="shared" si="25"/>
        <v/>
      </c>
      <c r="Z86" s="186"/>
      <c r="AA86" s="187"/>
      <c r="AB86" s="187"/>
      <c r="AC86" s="191" t="str">
        <f t="shared" si="26"/>
        <v/>
      </c>
      <c r="AD86" s="186"/>
      <c r="AE86" s="192" t="str">
        <f t="shared" si="27"/>
        <v/>
      </c>
      <c r="AF86" s="192">
        <f t="shared" si="28"/>
        <v>0</v>
      </c>
      <c r="AG86" s="192">
        <f t="shared" si="29"/>
        <v>0</v>
      </c>
      <c r="AH86" s="193">
        <f t="shared" si="30"/>
        <v>0</v>
      </c>
      <c r="AI86" s="194" t="e">
        <f>$AH$86/$P$86</f>
        <v>#VALUE!</v>
      </c>
      <c r="AJ86" s="195">
        <f t="shared" si="31"/>
        <v>0</v>
      </c>
      <c r="AK86" s="195">
        <f t="shared" si="32"/>
        <v>0</v>
      </c>
      <c r="AL86" s="196">
        <f>VLOOKUP(AJ86,'Points Table'!B5:C25,2,1)</f>
        <v>0</v>
      </c>
      <c r="AM86" s="197" t="str">
        <f t="shared" si="33"/>
        <v>NO</v>
      </c>
    </row>
    <row r="87" spans="2:39" ht="20.100000000000001" customHeight="1">
      <c r="B87" s="186"/>
      <c r="C87" s="186"/>
      <c r="D87" s="187"/>
      <c r="E87" s="187"/>
      <c r="F87" s="200"/>
      <c r="G87" s="186"/>
      <c r="H87" s="187"/>
      <c r="I87" s="187"/>
      <c r="J87" s="190">
        <f t="shared" si="23"/>
        <v>1</v>
      </c>
      <c r="K87" s="186"/>
      <c r="L87" s="186"/>
      <c r="M87" s="186"/>
      <c r="N87" s="186"/>
      <c r="O87" s="186"/>
      <c r="P87" s="191" t="e">
        <f>SUMPRODUCT(SUM(K87:L87), O87)/($I$87-$H$87+1)</f>
        <v>#VALUE!</v>
      </c>
      <c r="Q87" s="191" t="e">
        <f>SUMPRODUCT(((M87*K87)+(N87*L87)) * O87) / ($I$87 - $H$87 + 1)/SUM(L87 + K87)</f>
        <v>#DIV/0!</v>
      </c>
      <c r="R87" s="186"/>
      <c r="S87" s="187"/>
      <c r="T87" s="187"/>
      <c r="U87" s="191" t="str">
        <f t="shared" si="24"/>
        <v/>
      </c>
      <c r="V87" s="186"/>
      <c r="W87" s="187"/>
      <c r="X87" s="187"/>
      <c r="Y87" s="191" t="str">
        <f t="shared" si="25"/>
        <v/>
      </c>
      <c r="Z87" s="186"/>
      <c r="AA87" s="187"/>
      <c r="AB87" s="187"/>
      <c r="AC87" s="191" t="str">
        <f t="shared" si="26"/>
        <v/>
      </c>
      <c r="AD87" s="186"/>
      <c r="AE87" s="192" t="str">
        <f t="shared" si="27"/>
        <v/>
      </c>
      <c r="AF87" s="192">
        <f t="shared" si="28"/>
        <v>0</v>
      </c>
      <c r="AG87" s="192">
        <f t="shared" si="29"/>
        <v>0</v>
      </c>
      <c r="AH87" s="193">
        <f t="shared" si="30"/>
        <v>0</v>
      </c>
      <c r="AI87" s="194" t="e">
        <f>$AH$87/$P$87</f>
        <v>#VALUE!</v>
      </c>
      <c r="AJ87" s="195">
        <f t="shared" si="31"/>
        <v>0</v>
      </c>
      <c r="AK87" s="195">
        <f t="shared" si="32"/>
        <v>0</v>
      </c>
      <c r="AL87" s="196">
        <f>VLOOKUP(AJ87,'Points Table'!B5:C25,2,1)</f>
        <v>0</v>
      </c>
      <c r="AM87" s="197" t="str">
        <f t="shared" si="33"/>
        <v>NO</v>
      </c>
    </row>
    <row r="88" spans="2:39" ht="20.100000000000001" customHeight="1">
      <c r="B88" s="186"/>
      <c r="C88" s="186"/>
      <c r="D88" s="187"/>
      <c r="E88" s="187"/>
      <c r="F88" s="200"/>
      <c r="G88" s="186"/>
      <c r="H88" s="187"/>
      <c r="I88" s="187"/>
      <c r="J88" s="190">
        <f t="shared" si="23"/>
        <v>1</v>
      </c>
      <c r="K88" s="186"/>
      <c r="L88" s="186"/>
      <c r="M88" s="186"/>
      <c r="N88" s="186"/>
      <c r="O88" s="186"/>
      <c r="P88" s="191" t="e">
        <f>SUMPRODUCT(SUM(K88:L88), O88)/($I$88-$H$88+1)</f>
        <v>#VALUE!</v>
      </c>
      <c r="Q88" s="191" t="e">
        <f>SUMPRODUCT(((M88*K88)+(N88*L88)) * O88) / ($I$88 - $H$88 + 1)/SUM(L88 + K88)</f>
        <v>#DIV/0!</v>
      </c>
      <c r="R88" s="186"/>
      <c r="S88" s="187"/>
      <c r="T88" s="187"/>
      <c r="U88" s="191" t="str">
        <f t="shared" si="24"/>
        <v/>
      </c>
      <c r="V88" s="186"/>
      <c r="W88" s="187"/>
      <c r="X88" s="187"/>
      <c r="Y88" s="191" t="str">
        <f t="shared" si="25"/>
        <v/>
      </c>
      <c r="Z88" s="186"/>
      <c r="AA88" s="187"/>
      <c r="AB88" s="187"/>
      <c r="AC88" s="191" t="str">
        <f t="shared" si="26"/>
        <v/>
      </c>
      <c r="AD88" s="186"/>
      <c r="AE88" s="192" t="str">
        <f t="shared" si="27"/>
        <v/>
      </c>
      <c r="AF88" s="192">
        <f t="shared" si="28"/>
        <v>0</v>
      </c>
      <c r="AG88" s="192">
        <f t="shared" si="29"/>
        <v>0</v>
      </c>
      <c r="AH88" s="193">
        <f t="shared" si="30"/>
        <v>0</v>
      </c>
      <c r="AI88" s="194" t="e">
        <f>$AH$88/$P$88</f>
        <v>#VALUE!</v>
      </c>
      <c r="AJ88" s="195">
        <f t="shared" si="31"/>
        <v>0</v>
      </c>
      <c r="AK88" s="195">
        <f t="shared" si="32"/>
        <v>0</v>
      </c>
      <c r="AL88" s="196">
        <f>VLOOKUP(AJ88,'Points Table'!B5:C25,2,1)</f>
        <v>0</v>
      </c>
      <c r="AM88" s="197" t="str">
        <f t="shared" si="33"/>
        <v>NO</v>
      </c>
    </row>
    <row r="89" spans="2:39" ht="20.100000000000001" customHeight="1">
      <c r="B89" s="186"/>
      <c r="C89" s="186"/>
      <c r="D89" s="187"/>
      <c r="E89" s="187"/>
      <c r="F89" s="200"/>
      <c r="G89" s="186"/>
      <c r="H89" s="187"/>
      <c r="I89" s="187"/>
      <c r="J89" s="190">
        <f t="shared" si="23"/>
        <v>1</v>
      </c>
      <c r="K89" s="186"/>
      <c r="L89" s="186"/>
      <c r="M89" s="186"/>
      <c r="N89" s="186"/>
      <c r="O89" s="186"/>
      <c r="P89" s="191" t="e">
        <f>SUMPRODUCT(SUM(K89:L89), O89)/($I$89-$H$89+1)</f>
        <v>#VALUE!</v>
      </c>
      <c r="Q89" s="191" t="e">
        <f>SUMPRODUCT(((M89*K89)+(N89*L89)) * O89) / ($I$89 - $H$89 + 1)/SUM(L89 + K89)</f>
        <v>#DIV/0!</v>
      </c>
      <c r="R89" s="186"/>
      <c r="S89" s="187"/>
      <c r="T89" s="187"/>
      <c r="U89" s="191" t="str">
        <f t="shared" si="24"/>
        <v/>
      </c>
      <c r="V89" s="186"/>
      <c r="W89" s="187"/>
      <c r="X89" s="187"/>
      <c r="Y89" s="191" t="str">
        <f t="shared" si="25"/>
        <v/>
      </c>
      <c r="Z89" s="186"/>
      <c r="AA89" s="187"/>
      <c r="AB89" s="187"/>
      <c r="AC89" s="191" t="str">
        <f t="shared" si="26"/>
        <v/>
      </c>
      <c r="AD89" s="186"/>
      <c r="AE89" s="192" t="str">
        <f t="shared" si="27"/>
        <v/>
      </c>
      <c r="AF89" s="192">
        <f t="shared" si="28"/>
        <v>0</v>
      </c>
      <c r="AG89" s="192">
        <f t="shared" si="29"/>
        <v>0</v>
      </c>
      <c r="AH89" s="193">
        <f t="shared" si="30"/>
        <v>0</v>
      </c>
      <c r="AI89" s="194" t="e">
        <f>$AH$89/$P$89</f>
        <v>#VALUE!</v>
      </c>
      <c r="AJ89" s="195">
        <f t="shared" si="31"/>
        <v>0</v>
      </c>
      <c r="AK89" s="195">
        <f t="shared" si="32"/>
        <v>0</v>
      </c>
      <c r="AL89" s="196">
        <f>VLOOKUP(AJ89,'Points Table'!B5:C25,2,1)</f>
        <v>0</v>
      </c>
      <c r="AM89" s="197" t="str">
        <f t="shared" si="33"/>
        <v>NO</v>
      </c>
    </row>
    <row r="90" spans="2:39" ht="20.100000000000001" customHeight="1">
      <c r="B90" s="186"/>
      <c r="C90" s="186"/>
      <c r="D90" s="187"/>
      <c r="E90" s="187"/>
      <c r="F90" s="200"/>
      <c r="G90" s="186"/>
      <c r="H90" s="187"/>
      <c r="I90" s="187"/>
      <c r="J90" s="190">
        <f t="shared" si="23"/>
        <v>1</v>
      </c>
      <c r="K90" s="186"/>
      <c r="L90" s="186"/>
      <c r="M90" s="186"/>
      <c r="N90" s="186"/>
      <c r="O90" s="186"/>
      <c r="P90" s="191" t="e">
        <f>SUMPRODUCT(SUM(K90:L90), O90)/($I$90-$H$90+1)</f>
        <v>#VALUE!</v>
      </c>
      <c r="Q90" s="191" t="e">
        <f>SUMPRODUCT(((M90*K90)+(N90*L90)) * O90) / ($I$90 - $H$90 + 1)/SUM(L90 + K90)</f>
        <v>#DIV/0!</v>
      </c>
      <c r="R90" s="186"/>
      <c r="S90" s="187"/>
      <c r="T90" s="187"/>
      <c r="U90" s="191" t="str">
        <f t="shared" si="24"/>
        <v/>
      </c>
      <c r="V90" s="186"/>
      <c r="W90" s="187"/>
      <c r="X90" s="187"/>
      <c r="Y90" s="191" t="str">
        <f t="shared" si="25"/>
        <v/>
      </c>
      <c r="Z90" s="186"/>
      <c r="AA90" s="187"/>
      <c r="AB90" s="187"/>
      <c r="AC90" s="191" t="str">
        <f t="shared" si="26"/>
        <v/>
      </c>
      <c r="AD90" s="186"/>
      <c r="AE90" s="192" t="str">
        <f t="shared" si="27"/>
        <v/>
      </c>
      <c r="AF90" s="192">
        <f t="shared" si="28"/>
        <v>0</v>
      </c>
      <c r="AG90" s="192">
        <f t="shared" si="29"/>
        <v>0</v>
      </c>
      <c r="AH90" s="193">
        <f t="shared" si="30"/>
        <v>0</v>
      </c>
      <c r="AI90" s="194" t="e">
        <f>$AH$90/$P$90</f>
        <v>#VALUE!</v>
      </c>
      <c r="AJ90" s="195">
        <f t="shared" si="31"/>
        <v>0</v>
      </c>
      <c r="AK90" s="195">
        <f t="shared" si="32"/>
        <v>0</v>
      </c>
      <c r="AL90" s="196">
        <f>VLOOKUP(AJ90,'Points Table'!B5:C25,2,1)</f>
        <v>0</v>
      </c>
      <c r="AM90" s="197" t="str">
        <f t="shared" si="33"/>
        <v>NO</v>
      </c>
    </row>
    <row r="91" spans="2:39" ht="20.100000000000001" customHeight="1">
      <c r="B91" s="186"/>
      <c r="C91" s="186"/>
      <c r="D91" s="187"/>
      <c r="E91" s="187"/>
      <c r="F91" s="200"/>
      <c r="G91" s="186"/>
      <c r="H91" s="187"/>
      <c r="I91" s="187"/>
      <c r="J91" s="190">
        <f t="shared" si="23"/>
        <v>1</v>
      </c>
      <c r="K91" s="186"/>
      <c r="L91" s="186"/>
      <c r="M91" s="186"/>
      <c r="N91" s="186"/>
      <c r="O91" s="186"/>
      <c r="P91" s="191" t="e">
        <f>SUMPRODUCT(SUM(K91:L91), O91)/($I$91-$H$91+1)</f>
        <v>#VALUE!</v>
      </c>
      <c r="Q91" s="191" t="e">
        <f>SUMPRODUCT(((M91*K91)+(N91*L91)) * O91) / ($I$91 - $H$91 + 1)/SUM(L91 + K91)</f>
        <v>#DIV/0!</v>
      </c>
      <c r="R91" s="186"/>
      <c r="S91" s="187"/>
      <c r="T91" s="187"/>
      <c r="U91" s="191" t="str">
        <f t="shared" si="24"/>
        <v/>
      </c>
      <c r="V91" s="186"/>
      <c r="W91" s="187"/>
      <c r="X91" s="187"/>
      <c r="Y91" s="191" t="str">
        <f t="shared" si="25"/>
        <v/>
      </c>
      <c r="Z91" s="186"/>
      <c r="AA91" s="187"/>
      <c r="AB91" s="187"/>
      <c r="AC91" s="191" t="str">
        <f t="shared" si="26"/>
        <v/>
      </c>
      <c r="AD91" s="186"/>
      <c r="AE91" s="192" t="str">
        <f t="shared" si="27"/>
        <v/>
      </c>
      <c r="AF91" s="192">
        <f t="shared" si="28"/>
        <v>0</v>
      </c>
      <c r="AG91" s="192">
        <f t="shared" si="29"/>
        <v>0</v>
      </c>
      <c r="AH91" s="193">
        <f t="shared" si="30"/>
        <v>0</v>
      </c>
      <c r="AI91" s="194" t="e">
        <f>$AH$91/$P$91</f>
        <v>#VALUE!</v>
      </c>
      <c r="AJ91" s="195">
        <f t="shared" si="31"/>
        <v>0</v>
      </c>
      <c r="AK91" s="195">
        <f t="shared" si="32"/>
        <v>0</v>
      </c>
      <c r="AL91" s="196">
        <f>VLOOKUP(AJ91,'Points Table'!B5:C25,2,1)</f>
        <v>0</v>
      </c>
      <c r="AM91" s="197" t="str">
        <f t="shared" si="33"/>
        <v>NO</v>
      </c>
    </row>
    <row r="92" spans="2:39" ht="20.100000000000001" customHeight="1">
      <c r="B92" s="186"/>
      <c r="C92" s="186"/>
      <c r="D92" s="187"/>
      <c r="E92" s="187"/>
      <c r="F92" s="200"/>
      <c r="G92" s="186"/>
      <c r="H92" s="187"/>
      <c r="I92" s="187"/>
      <c r="J92" s="190">
        <f t="shared" si="23"/>
        <v>1</v>
      </c>
      <c r="K92" s="186"/>
      <c r="L92" s="186"/>
      <c r="M92" s="186"/>
      <c r="N92" s="186"/>
      <c r="O92" s="186"/>
      <c r="P92" s="191" t="e">
        <f>SUMPRODUCT(SUM(K92:L92), O92)/($I$92-$H$92+1)</f>
        <v>#VALUE!</v>
      </c>
      <c r="Q92" s="191" t="e">
        <f>SUMPRODUCT(((M92*K92)+(N92*L92)) * O92) / ($I$92 - $H$92 + 1)/SUM(L92 + K92)</f>
        <v>#DIV/0!</v>
      </c>
      <c r="R92" s="186"/>
      <c r="S92" s="187"/>
      <c r="T92" s="187"/>
      <c r="U92" s="191" t="str">
        <f t="shared" si="24"/>
        <v/>
      </c>
      <c r="V92" s="186"/>
      <c r="W92" s="187"/>
      <c r="X92" s="187"/>
      <c r="Y92" s="191" t="str">
        <f t="shared" si="25"/>
        <v/>
      </c>
      <c r="Z92" s="186"/>
      <c r="AA92" s="187"/>
      <c r="AB92" s="187"/>
      <c r="AC92" s="191" t="str">
        <f t="shared" si="26"/>
        <v/>
      </c>
      <c r="AD92" s="186"/>
      <c r="AE92" s="192" t="str">
        <f t="shared" si="27"/>
        <v/>
      </c>
      <c r="AF92" s="192">
        <f t="shared" si="28"/>
        <v>0</v>
      </c>
      <c r="AG92" s="192">
        <f t="shared" si="29"/>
        <v>0</v>
      </c>
      <c r="AH92" s="193">
        <f t="shared" si="30"/>
        <v>0</v>
      </c>
      <c r="AI92" s="194" t="e">
        <f>$AH$92/$P$92</f>
        <v>#VALUE!</v>
      </c>
      <c r="AJ92" s="195">
        <f t="shared" si="31"/>
        <v>0</v>
      </c>
      <c r="AK92" s="195">
        <f t="shared" si="32"/>
        <v>0</v>
      </c>
      <c r="AL92" s="196">
        <f>VLOOKUP(AJ92,'Points Table'!B5:C25,2,1)</f>
        <v>0</v>
      </c>
      <c r="AM92" s="197" t="str">
        <f t="shared" si="33"/>
        <v>NO</v>
      </c>
    </row>
    <row r="93" spans="2:39" ht="20.100000000000001" customHeight="1">
      <c r="B93" s="186"/>
      <c r="C93" s="186"/>
      <c r="D93" s="187"/>
      <c r="E93" s="187"/>
      <c r="F93" s="200"/>
      <c r="G93" s="186"/>
      <c r="H93" s="187"/>
      <c r="I93" s="187"/>
      <c r="J93" s="190">
        <f t="shared" si="23"/>
        <v>1</v>
      </c>
      <c r="K93" s="186"/>
      <c r="L93" s="186"/>
      <c r="M93" s="186"/>
      <c r="N93" s="186"/>
      <c r="O93" s="186"/>
      <c r="P93" s="191" t="e">
        <f>SUMPRODUCT(SUM(K93:L93), O93)/($I$93-$H$93+1)</f>
        <v>#VALUE!</v>
      </c>
      <c r="Q93" s="191" t="e">
        <f>SUMPRODUCT(((M93*K93)+(N93*L93)) * O93) / ($I$93 - $H$93 + 1)/SUM(L93 + K93)</f>
        <v>#DIV/0!</v>
      </c>
      <c r="R93" s="186"/>
      <c r="S93" s="187"/>
      <c r="T93" s="187"/>
      <c r="U93" s="191" t="str">
        <f t="shared" si="24"/>
        <v/>
      </c>
      <c r="V93" s="186"/>
      <c r="W93" s="187"/>
      <c r="X93" s="187"/>
      <c r="Y93" s="191" t="str">
        <f t="shared" si="25"/>
        <v/>
      </c>
      <c r="Z93" s="186"/>
      <c r="AA93" s="187"/>
      <c r="AB93" s="187"/>
      <c r="AC93" s="191" t="str">
        <f t="shared" si="26"/>
        <v/>
      </c>
      <c r="AD93" s="186"/>
      <c r="AE93" s="192" t="str">
        <f t="shared" si="27"/>
        <v/>
      </c>
      <c r="AF93" s="192">
        <f t="shared" si="28"/>
        <v>0</v>
      </c>
      <c r="AG93" s="192">
        <f t="shared" si="29"/>
        <v>0</v>
      </c>
      <c r="AH93" s="193">
        <f t="shared" si="30"/>
        <v>0</v>
      </c>
      <c r="AI93" s="194" t="e">
        <f>$AH$93/$P$93</f>
        <v>#VALUE!</v>
      </c>
      <c r="AJ93" s="195">
        <f t="shared" si="31"/>
        <v>0</v>
      </c>
      <c r="AK93" s="195">
        <f t="shared" si="32"/>
        <v>0</v>
      </c>
      <c r="AL93" s="196">
        <f>VLOOKUP(AJ93,'Points Table'!B5:C25,2,1)</f>
        <v>0</v>
      </c>
      <c r="AM93" s="197" t="str">
        <f t="shared" si="33"/>
        <v>NO</v>
      </c>
    </row>
    <row r="94" spans="2:39" ht="20.100000000000001" customHeight="1">
      <c r="B94" s="186"/>
      <c r="C94" s="186"/>
      <c r="D94" s="187"/>
      <c r="E94" s="187"/>
      <c r="F94" s="200"/>
      <c r="G94" s="186"/>
      <c r="H94" s="187"/>
      <c r="I94" s="187"/>
      <c r="J94" s="190">
        <f t="shared" si="23"/>
        <v>1</v>
      </c>
      <c r="K94" s="186"/>
      <c r="L94" s="186"/>
      <c r="M94" s="186"/>
      <c r="N94" s="186"/>
      <c r="O94" s="186"/>
      <c r="P94" s="191" t="e">
        <f>SUMPRODUCT(SUM(K94:L94), O94)/($I$94-$H$94+1)</f>
        <v>#VALUE!</v>
      </c>
      <c r="Q94" s="191" t="e">
        <f>SUMPRODUCT(((M94*K94)+(N94*L94)) * O94) / ($I$94 - $H$94 + 1)/SUM(L94 + K94)</f>
        <v>#DIV/0!</v>
      </c>
      <c r="R94" s="186"/>
      <c r="S94" s="187"/>
      <c r="T94" s="187"/>
      <c r="U94" s="191" t="str">
        <f t="shared" si="24"/>
        <v/>
      </c>
      <c r="V94" s="186"/>
      <c r="W94" s="187"/>
      <c r="X94" s="187"/>
      <c r="Y94" s="191" t="str">
        <f t="shared" si="25"/>
        <v/>
      </c>
      <c r="Z94" s="186"/>
      <c r="AA94" s="187"/>
      <c r="AB94" s="187"/>
      <c r="AC94" s="191" t="str">
        <f t="shared" si="26"/>
        <v/>
      </c>
      <c r="AD94" s="186"/>
      <c r="AE94" s="192" t="str">
        <f t="shared" si="27"/>
        <v/>
      </c>
      <c r="AF94" s="192">
        <f t="shared" si="28"/>
        <v>0</v>
      </c>
      <c r="AG94" s="192">
        <f t="shared" si="29"/>
        <v>0</v>
      </c>
      <c r="AH94" s="193">
        <f t="shared" si="30"/>
        <v>0</v>
      </c>
      <c r="AI94" s="194" t="e">
        <f>$AH$94/$P$94</f>
        <v>#VALUE!</v>
      </c>
      <c r="AJ94" s="195">
        <f t="shared" si="31"/>
        <v>0</v>
      </c>
      <c r="AK94" s="195">
        <f t="shared" si="32"/>
        <v>0</v>
      </c>
      <c r="AL94" s="196">
        <f>VLOOKUP(AJ94,'Points Table'!B5:C25,2,1)</f>
        <v>0</v>
      </c>
      <c r="AM94" s="197" t="str">
        <f t="shared" si="33"/>
        <v>NO</v>
      </c>
    </row>
    <row r="95" spans="2:39" ht="20.100000000000001" customHeight="1">
      <c r="B95" s="186"/>
      <c r="C95" s="186"/>
      <c r="D95" s="187"/>
      <c r="E95" s="187"/>
      <c r="F95" s="200"/>
      <c r="G95" s="186"/>
      <c r="H95" s="187"/>
      <c r="I95" s="187"/>
      <c r="J95" s="190">
        <f t="shared" si="23"/>
        <v>1</v>
      </c>
      <c r="K95" s="186"/>
      <c r="L95" s="186"/>
      <c r="M95" s="186"/>
      <c r="N95" s="186"/>
      <c r="O95" s="186"/>
      <c r="P95" s="191" t="e">
        <f>SUMPRODUCT(SUM(K95:L95), O95)/($I$95-$H$95+1)</f>
        <v>#VALUE!</v>
      </c>
      <c r="Q95" s="191" t="e">
        <f>SUMPRODUCT(((M95*K95)+(N95*L95)) * O95) / ($I$95 - $H$95 + 1)/SUM(L95 + K95)</f>
        <v>#DIV/0!</v>
      </c>
      <c r="R95" s="186"/>
      <c r="S95" s="187"/>
      <c r="T95" s="187"/>
      <c r="U95" s="191" t="str">
        <f t="shared" si="24"/>
        <v/>
      </c>
      <c r="V95" s="186"/>
      <c r="W95" s="187"/>
      <c r="X95" s="187"/>
      <c r="Y95" s="191" t="str">
        <f t="shared" si="25"/>
        <v/>
      </c>
      <c r="Z95" s="186"/>
      <c r="AA95" s="187"/>
      <c r="AB95" s="187"/>
      <c r="AC95" s="191" t="str">
        <f t="shared" si="26"/>
        <v/>
      </c>
      <c r="AD95" s="186"/>
      <c r="AE95" s="192" t="str">
        <f t="shared" si="27"/>
        <v/>
      </c>
      <c r="AF95" s="192">
        <f t="shared" si="28"/>
        <v>0</v>
      </c>
      <c r="AG95" s="192">
        <f t="shared" si="29"/>
        <v>0</v>
      </c>
      <c r="AH95" s="193">
        <f t="shared" si="30"/>
        <v>0</v>
      </c>
      <c r="AI95" s="194" t="e">
        <f>$AH$95/$P$95</f>
        <v>#VALUE!</v>
      </c>
      <c r="AJ95" s="195">
        <f t="shared" si="31"/>
        <v>0</v>
      </c>
      <c r="AK95" s="195">
        <f t="shared" si="32"/>
        <v>0</v>
      </c>
      <c r="AL95" s="196">
        <f>VLOOKUP(AJ95,'Points Table'!B5:C25,2,1)</f>
        <v>0</v>
      </c>
      <c r="AM95" s="197" t="str">
        <f t="shared" si="33"/>
        <v>NO</v>
      </c>
    </row>
    <row r="96" spans="2:39" ht="20.100000000000001" customHeight="1">
      <c r="B96" s="186"/>
      <c r="C96" s="186"/>
      <c r="D96" s="187"/>
      <c r="E96" s="187"/>
      <c r="F96" s="200"/>
      <c r="G96" s="186"/>
      <c r="H96" s="187"/>
      <c r="I96" s="187"/>
      <c r="J96" s="190">
        <f t="shared" si="23"/>
        <v>1</v>
      </c>
      <c r="K96" s="186"/>
      <c r="L96" s="186"/>
      <c r="M96" s="186"/>
      <c r="N96" s="186"/>
      <c r="O96" s="186"/>
      <c r="P96" s="191" t="e">
        <f>SUMPRODUCT(SUM(K96:L96), O96)/($I$96-$H$96+1)</f>
        <v>#VALUE!</v>
      </c>
      <c r="Q96" s="191" t="e">
        <f>SUMPRODUCT(((M96*K96)+(N96*L96)) * O96) / ($I$96 - $H$96 + 1)/SUM(L96 + K96)</f>
        <v>#DIV/0!</v>
      </c>
      <c r="R96" s="186"/>
      <c r="S96" s="187"/>
      <c r="T96" s="187"/>
      <c r="U96" s="191" t="str">
        <f t="shared" si="24"/>
        <v/>
      </c>
      <c r="V96" s="186"/>
      <c r="W96" s="187"/>
      <c r="X96" s="187"/>
      <c r="Y96" s="191" t="str">
        <f t="shared" si="25"/>
        <v/>
      </c>
      <c r="Z96" s="186"/>
      <c r="AA96" s="187"/>
      <c r="AB96" s="187"/>
      <c r="AC96" s="191" t="str">
        <f t="shared" si="26"/>
        <v/>
      </c>
      <c r="AD96" s="186"/>
      <c r="AE96" s="192" t="str">
        <f t="shared" si="27"/>
        <v/>
      </c>
      <c r="AF96" s="192">
        <f t="shared" si="28"/>
        <v>0</v>
      </c>
      <c r="AG96" s="192">
        <f t="shared" si="29"/>
        <v>0</v>
      </c>
      <c r="AH96" s="193">
        <f t="shared" si="30"/>
        <v>0</v>
      </c>
      <c r="AI96" s="194" t="e">
        <f>$AH$96/$P$96</f>
        <v>#VALUE!</v>
      </c>
      <c r="AJ96" s="195">
        <f t="shared" si="31"/>
        <v>0</v>
      </c>
      <c r="AK96" s="195">
        <f t="shared" si="32"/>
        <v>0</v>
      </c>
      <c r="AL96" s="196">
        <f>VLOOKUP(AJ96,'Points Table'!B5:C25,2,1)</f>
        <v>0</v>
      </c>
      <c r="AM96" s="197" t="str">
        <f>IF(AL96&gt;=3,"YES","NO")</f>
        <v>NO</v>
      </c>
    </row>
    <row r="97" spans="2:39" ht="20.100000000000001" customHeight="1">
      <c r="B97" s="186"/>
      <c r="C97" s="186"/>
      <c r="D97" s="187"/>
      <c r="E97" s="187"/>
      <c r="F97" s="200"/>
      <c r="G97" s="186"/>
      <c r="H97" s="187"/>
      <c r="I97" s="187"/>
      <c r="J97" s="190">
        <f t="shared" si="23"/>
        <v>1</v>
      </c>
      <c r="K97" s="186"/>
      <c r="L97" s="186"/>
      <c r="M97" s="186"/>
      <c r="N97" s="186"/>
      <c r="O97" s="186"/>
      <c r="P97" s="191" t="e">
        <f>SUMPRODUCT(SUM(K97:L97), O97)/($I$97-$H$97+1)</f>
        <v>#VALUE!</v>
      </c>
      <c r="Q97" s="191" t="e">
        <f>SUMPRODUCT(((M97*K97)+(N97*L97)) * O97) / ($I$97 - $H$97 + 1)/SUM(L97 + K97)</f>
        <v>#DIV/0!</v>
      </c>
      <c r="R97" s="186"/>
      <c r="S97" s="187"/>
      <c r="T97" s="187"/>
      <c r="U97" s="191" t="str">
        <f t="shared" si="24"/>
        <v/>
      </c>
      <c r="V97" s="186"/>
      <c r="W97" s="187"/>
      <c r="X97" s="187"/>
      <c r="Y97" s="191" t="str">
        <f t="shared" si="25"/>
        <v/>
      </c>
      <c r="Z97" s="186"/>
      <c r="AA97" s="187"/>
      <c r="AB97" s="187"/>
      <c r="AC97" s="191" t="str">
        <f t="shared" si="26"/>
        <v/>
      </c>
      <c r="AD97" s="186"/>
      <c r="AE97" s="192" t="str">
        <f t="shared" si="27"/>
        <v/>
      </c>
      <c r="AF97" s="192">
        <f t="shared" si="28"/>
        <v>0</v>
      </c>
      <c r="AG97" s="192">
        <f t="shared" si="29"/>
        <v>0</v>
      </c>
      <c r="AH97" s="193">
        <f t="shared" si="30"/>
        <v>0</v>
      </c>
      <c r="AI97" s="194" t="e">
        <f>$AH$97/$P$97</f>
        <v>#VALUE!</v>
      </c>
      <c r="AJ97" s="195">
        <f t="shared" si="31"/>
        <v>0</v>
      </c>
      <c r="AK97" s="195">
        <f t="shared" si="32"/>
        <v>0</v>
      </c>
      <c r="AL97" s="196">
        <f>VLOOKUP(AJ97,'Points Table'!B5:C25,2,1)</f>
        <v>0</v>
      </c>
      <c r="AM97" s="197" t="str">
        <f>IF(AL97&gt;=3,"YES","NO")</f>
        <v>NO</v>
      </c>
    </row>
    <row r="98" spans="2:39" ht="20.100000000000001" customHeight="1">
      <c r="B98" s="186"/>
      <c r="C98" s="186"/>
      <c r="D98" s="187"/>
      <c r="E98" s="187"/>
      <c r="F98" s="200"/>
      <c r="G98" s="186"/>
      <c r="H98" s="187"/>
      <c r="I98" s="187"/>
      <c r="J98" s="190">
        <f t="shared" si="23"/>
        <v>1</v>
      </c>
      <c r="K98" s="186"/>
      <c r="L98" s="186"/>
      <c r="M98" s="186"/>
      <c r="N98" s="186"/>
      <c r="O98" s="186"/>
      <c r="P98" s="191" t="e">
        <f>SUMPRODUCT(SUM(K98:L98), O98)/($I$98-$H$98+1)</f>
        <v>#VALUE!</v>
      </c>
      <c r="Q98" s="191" t="e">
        <f>SUMPRODUCT(((M98*K98)+(N98*L98)) * O98) / ($I$98 - $H$98 + 1)/SUM(L98 + K98)</f>
        <v>#DIV/0!</v>
      </c>
      <c r="R98" s="186"/>
      <c r="S98" s="187"/>
      <c r="T98" s="187"/>
      <c r="U98" s="191" t="str">
        <f t="shared" si="24"/>
        <v/>
      </c>
      <c r="V98" s="186"/>
      <c r="W98" s="187"/>
      <c r="X98" s="187"/>
      <c r="Y98" s="191" t="str">
        <f t="shared" si="25"/>
        <v/>
      </c>
      <c r="Z98" s="186"/>
      <c r="AA98" s="187"/>
      <c r="AB98" s="187"/>
      <c r="AC98" s="191" t="str">
        <f t="shared" si="26"/>
        <v/>
      </c>
      <c r="AD98" s="186"/>
      <c r="AE98" s="192" t="str">
        <f t="shared" si="27"/>
        <v/>
      </c>
      <c r="AF98" s="192">
        <f t="shared" si="28"/>
        <v>0</v>
      </c>
      <c r="AG98" s="192">
        <f t="shared" si="29"/>
        <v>0</v>
      </c>
      <c r="AH98" s="193">
        <f t="shared" si="30"/>
        <v>0</v>
      </c>
      <c r="AI98" s="194" t="e">
        <f>$AH$98/$P$98</f>
        <v>#VALUE!</v>
      </c>
      <c r="AJ98" s="195">
        <f t="shared" si="31"/>
        <v>0</v>
      </c>
      <c r="AK98" s="195">
        <f t="shared" si="32"/>
        <v>0</v>
      </c>
      <c r="AL98" s="196">
        <f>VLOOKUP(AJ98,'Points Table'!B5:C25,2,1)</f>
        <v>0</v>
      </c>
      <c r="AM98" s="197" t="str">
        <f t="shared" si="33"/>
        <v>NO</v>
      </c>
    </row>
    <row r="99" spans="2:39" ht="20.100000000000001" customHeight="1">
      <c r="B99" s="186"/>
      <c r="C99" s="186"/>
      <c r="D99" s="187"/>
      <c r="E99" s="187"/>
      <c r="F99" s="200"/>
      <c r="G99" s="186"/>
      <c r="H99" s="187"/>
      <c r="I99" s="187"/>
      <c r="J99" s="190">
        <f t="shared" si="23"/>
        <v>1</v>
      </c>
      <c r="K99" s="186"/>
      <c r="L99" s="186"/>
      <c r="M99" s="186"/>
      <c r="N99" s="186"/>
      <c r="O99" s="186"/>
      <c r="P99" s="191" t="e">
        <f>SUMPRODUCT(SUM(K99:L99), O99)/($I$99-$H$99+1)</f>
        <v>#VALUE!</v>
      </c>
      <c r="Q99" s="191" t="e">
        <f>SUMPRODUCT(((M99*K99)+(N99*L99)) * O99) / ($I$99 - $H$99 + 1)/SUM(L99 + K99)</f>
        <v>#DIV/0!</v>
      </c>
      <c r="R99" s="186"/>
      <c r="S99" s="187"/>
      <c r="T99" s="187"/>
      <c r="U99" s="191" t="str">
        <f t="shared" si="24"/>
        <v/>
      </c>
      <c r="V99" s="186"/>
      <c r="W99" s="187"/>
      <c r="X99" s="187"/>
      <c r="Y99" s="191" t="str">
        <f t="shared" si="25"/>
        <v/>
      </c>
      <c r="Z99" s="186"/>
      <c r="AA99" s="187"/>
      <c r="AB99" s="187"/>
      <c r="AC99" s="191" t="str">
        <f t="shared" si="26"/>
        <v/>
      </c>
      <c r="AD99" s="186"/>
      <c r="AE99" s="192" t="str">
        <f t="shared" si="27"/>
        <v/>
      </c>
      <c r="AF99" s="192">
        <f t="shared" si="28"/>
        <v>0</v>
      </c>
      <c r="AG99" s="192">
        <f t="shared" si="29"/>
        <v>0</v>
      </c>
      <c r="AH99" s="193">
        <f t="shared" si="30"/>
        <v>0</v>
      </c>
      <c r="AI99" s="194" t="e">
        <f>$AH$99/$P$99</f>
        <v>#VALUE!</v>
      </c>
      <c r="AJ99" s="195">
        <f t="shared" si="31"/>
        <v>0</v>
      </c>
      <c r="AK99" s="195">
        <f t="shared" si="32"/>
        <v>0</v>
      </c>
      <c r="AL99" s="196">
        <f>VLOOKUP(AJ99,'Points Table'!B5:C25,2,1)</f>
        <v>0</v>
      </c>
      <c r="AM99" s="197" t="str">
        <f t="shared" si="33"/>
        <v>NO</v>
      </c>
    </row>
    <row r="100" spans="2:39" ht="20.100000000000001" customHeight="1">
      <c r="B100" s="186"/>
      <c r="C100" s="186"/>
      <c r="D100" s="187"/>
      <c r="E100" s="187"/>
      <c r="F100" s="200"/>
      <c r="G100" s="186"/>
      <c r="H100" s="187"/>
      <c r="I100" s="187"/>
      <c r="J100" s="190">
        <f t="shared" si="23"/>
        <v>1</v>
      </c>
      <c r="K100" s="186"/>
      <c r="L100" s="186"/>
      <c r="M100" s="186"/>
      <c r="N100" s="186"/>
      <c r="O100" s="186"/>
      <c r="P100" s="191" t="e">
        <f>SUMPRODUCT(SUM(K100:L100), O100)/($I$100-$H$100+1)</f>
        <v>#VALUE!</v>
      </c>
      <c r="Q100" s="191" t="e">
        <f>SUMPRODUCT(((M100*K100)+(N100*L100)) * O100) / ($I$100 - $H$100 + 1)/SUM(L100 + K100)</f>
        <v>#DIV/0!</v>
      </c>
      <c r="R100" s="186"/>
      <c r="S100" s="187"/>
      <c r="T100" s="187"/>
      <c r="U100" s="191" t="str">
        <f t="shared" si="24"/>
        <v/>
      </c>
      <c r="V100" s="186"/>
      <c r="W100" s="187"/>
      <c r="X100" s="187"/>
      <c r="Y100" s="191" t="str">
        <f t="shared" si="25"/>
        <v/>
      </c>
      <c r="Z100" s="186"/>
      <c r="AA100" s="187"/>
      <c r="AB100" s="187"/>
      <c r="AC100" s="191" t="str">
        <f t="shared" si="26"/>
        <v/>
      </c>
      <c r="AD100" s="186"/>
      <c r="AE100" s="192" t="str">
        <f t="shared" si="27"/>
        <v/>
      </c>
      <c r="AF100" s="192">
        <f t="shared" si="28"/>
        <v>0</v>
      </c>
      <c r="AG100" s="192">
        <f t="shared" si="29"/>
        <v>0</v>
      </c>
      <c r="AH100" s="193">
        <f t="shared" si="30"/>
        <v>0</v>
      </c>
      <c r="AI100" s="194" t="e">
        <f>$AH$100/$P$100</f>
        <v>#VALUE!</v>
      </c>
      <c r="AJ100" s="195">
        <f t="shared" si="31"/>
        <v>0</v>
      </c>
      <c r="AK100" s="195">
        <f t="shared" si="32"/>
        <v>0</v>
      </c>
      <c r="AL100" s="196">
        <f>VLOOKUP(AJ100,'Points Table'!B5:C25,2,1)</f>
        <v>0</v>
      </c>
      <c r="AM100" s="197" t="str">
        <f t="shared" si="33"/>
        <v>NO</v>
      </c>
    </row>
    <row r="101" spans="2:39" ht="20.100000000000001" customHeight="1">
      <c r="B101" s="186"/>
      <c r="C101" s="186"/>
      <c r="D101" s="187"/>
      <c r="E101" s="187"/>
      <c r="F101" s="200"/>
      <c r="G101" s="186"/>
      <c r="H101" s="187"/>
      <c r="I101" s="187"/>
      <c r="J101" s="190">
        <f t="shared" si="23"/>
        <v>1</v>
      </c>
      <c r="K101" s="186"/>
      <c r="L101" s="186"/>
      <c r="M101" s="186"/>
      <c r="N101" s="186"/>
      <c r="O101" s="186"/>
      <c r="P101" s="191" t="e">
        <f>SUMPRODUCT(SUM(K101:L101), O101)/($I$101-$H$101+1)</f>
        <v>#VALUE!</v>
      </c>
      <c r="Q101" s="191" t="e">
        <f>SUMPRODUCT(((M101*K101)+(N101*L101)) * O101) / ($I$101 - $H$101 + 1)/SUM(L101 + K101)</f>
        <v>#DIV/0!</v>
      </c>
      <c r="R101" s="186"/>
      <c r="S101" s="187"/>
      <c r="T101" s="187"/>
      <c r="U101" s="191" t="str">
        <f t="shared" si="24"/>
        <v/>
      </c>
      <c r="V101" s="186"/>
      <c r="W101" s="187"/>
      <c r="X101" s="187"/>
      <c r="Y101" s="191" t="str">
        <f t="shared" si="25"/>
        <v/>
      </c>
      <c r="Z101" s="186"/>
      <c r="AA101" s="187"/>
      <c r="AB101" s="187"/>
      <c r="AC101" s="191" t="str">
        <f t="shared" si="26"/>
        <v/>
      </c>
      <c r="AD101" s="186"/>
      <c r="AE101" s="192" t="str">
        <f t="shared" si="27"/>
        <v/>
      </c>
      <c r="AF101" s="192">
        <f t="shared" si="28"/>
        <v>0</v>
      </c>
      <c r="AG101" s="192">
        <f t="shared" si="29"/>
        <v>0</v>
      </c>
      <c r="AH101" s="193">
        <f t="shared" si="30"/>
        <v>0</v>
      </c>
      <c r="AI101" s="194" t="e">
        <f>$AH$101/$P$101</f>
        <v>#VALUE!</v>
      </c>
      <c r="AJ101" s="195">
        <f t="shared" si="31"/>
        <v>0</v>
      </c>
      <c r="AK101" s="195">
        <f t="shared" si="32"/>
        <v>0</v>
      </c>
      <c r="AL101" s="196">
        <f>VLOOKUP(AJ101,'Points Table'!B5:C25,2,1)</f>
        <v>0</v>
      </c>
      <c r="AM101" s="197" t="str">
        <f t="shared" si="33"/>
        <v>NO</v>
      </c>
    </row>
    <row r="102" spans="2:39" ht="20.100000000000001" customHeight="1">
      <c r="B102" s="186"/>
      <c r="C102" s="186"/>
      <c r="D102" s="187"/>
      <c r="E102" s="187"/>
      <c r="F102" s="200"/>
      <c r="G102" s="186"/>
      <c r="H102" s="187"/>
      <c r="I102" s="187"/>
      <c r="J102" s="190">
        <f t="shared" si="23"/>
        <v>1</v>
      </c>
      <c r="K102" s="186"/>
      <c r="L102" s="186"/>
      <c r="M102" s="186"/>
      <c r="N102" s="186"/>
      <c r="O102" s="186"/>
      <c r="P102" s="191" t="e">
        <f>SUMPRODUCT(SUM(K102:L102), O102)/($I$102-$H$102+1)</f>
        <v>#VALUE!</v>
      </c>
      <c r="Q102" s="191" t="e">
        <f>SUMPRODUCT(((M102*K102)+(N102*L102)) * O102) / ($I$102 - $H$102 + 1)/SUM(L102 + K102)</f>
        <v>#DIV/0!</v>
      </c>
      <c r="R102" s="186"/>
      <c r="S102" s="187"/>
      <c r="T102" s="187"/>
      <c r="U102" s="191" t="str">
        <f t="shared" si="24"/>
        <v/>
      </c>
      <c r="V102" s="186"/>
      <c r="W102" s="187"/>
      <c r="X102" s="187"/>
      <c r="Y102" s="191" t="str">
        <f t="shared" si="25"/>
        <v/>
      </c>
      <c r="Z102" s="186"/>
      <c r="AA102" s="187"/>
      <c r="AB102" s="187"/>
      <c r="AC102" s="191" t="str">
        <f t="shared" si="26"/>
        <v/>
      </c>
      <c r="AD102" s="186"/>
      <c r="AE102" s="192" t="str">
        <f t="shared" si="27"/>
        <v/>
      </c>
      <c r="AF102" s="192">
        <f t="shared" si="28"/>
        <v>0</v>
      </c>
      <c r="AG102" s="192">
        <f t="shared" si="29"/>
        <v>0</v>
      </c>
      <c r="AH102" s="193">
        <f t="shared" si="30"/>
        <v>0</v>
      </c>
      <c r="AI102" s="194" t="e">
        <f>$AH$102/$P$102</f>
        <v>#VALUE!</v>
      </c>
      <c r="AJ102" s="195">
        <f t="shared" si="31"/>
        <v>0</v>
      </c>
      <c r="AK102" s="195">
        <f t="shared" si="32"/>
        <v>0</v>
      </c>
      <c r="AL102" s="196">
        <f>VLOOKUP(AJ102,'Points Table'!B5:C25,2,1)</f>
        <v>0</v>
      </c>
      <c r="AM102" s="197" t="str">
        <f t="shared" si="33"/>
        <v>NO</v>
      </c>
    </row>
    <row r="103" spans="2:39" ht="20.100000000000001" customHeight="1">
      <c r="B103" s="186"/>
      <c r="C103" s="186"/>
      <c r="D103" s="187"/>
      <c r="E103" s="187"/>
      <c r="F103" s="200"/>
      <c r="G103" s="186"/>
      <c r="H103" s="187"/>
      <c r="I103" s="187"/>
      <c r="J103" s="190">
        <f t="shared" ref="J103:J107" si="34">I103-H103+1</f>
        <v>1</v>
      </c>
      <c r="K103" s="186"/>
      <c r="L103" s="186"/>
      <c r="M103" s="186"/>
      <c r="N103" s="186"/>
      <c r="O103" s="186"/>
      <c r="P103" s="191" t="e">
        <f>SUMPRODUCT(SUM(K103:L103), O103)/($I$103-$H$103+1)</f>
        <v>#VALUE!</v>
      </c>
      <c r="Q103" s="191" t="e">
        <f>SUMPRODUCT(((M103*K103)+(N103*L103)) * O103) / ($I$103 - $H$103 + 1)/SUM(L103 + K103)</f>
        <v>#DIV/0!</v>
      </c>
      <c r="R103" s="186"/>
      <c r="S103" s="187"/>
      <c r="T103" s="187"/>
      <c r="U103" s="191" t="str">
        <f t="shared" ref="U103:U107" si="35">IF(ISBLANK(T103),"",T103-S103+1)</f>
        <v/>
      </c>
      <c r="V103" s="186"/>
      <c r="W103" s="187"/>
      <c r="X103" s="187"/>
      <c r="Y103" s="191" t="str">
        <f t="shared" si="25"/>
        <v/>
      </c>
      <c r="Z103" s="186"/>
      <c r="AA103" s="187"/>
      <c r="AB103" s="187"/>
      <c r="AC103" s="191" t="str">
        <f t="shared" si="26"/>
        <v/>
      </c>
      <c r="AD103" s="186"/>
      <c r="AE103" s="192" t="str">
        <f t="shared" si="27"/>
        <v/>
      </c>
      <c r="AF103" s="192">
        <f t="shared" ref="AF103:AF107" si="36">IFERROR(AE103/70,)</f>
        <v>0</v>
      </c>
      <c r="AG103" s="192">
        <f t="shared" ref="AG103:AG107" si="37">IF(AF103=0,,AF103*100)</f>
        <v>0</v>
      </c>
      <c r="AH103" s="193">
        <f t="shared" si="30"/>
        <v>0</v>
      </c>
      <c r="AI103" s="194" t="e">
        <f>$AH$103/$P$103</f>
        <v>#VALUE!</v>
      </c>
      <c r="AJ103" s="195">
        <f t="shared" ref="AJ103:AJ107" si="38">MAX(0,IFERROR(1-(AI103/AF103/100),0))</f>
        <v>0</v>
      </c>
      <c r="AK103" s="195">
        <f t="shared" si="32"/>
        <v>0</v>
      </c>
      <c r="AL103" s="196">
        <f>VLOOKUP(AJ103,'Points Table'!B5:C25,2,1)</f>
        <v>0</v>
      </c>
      <c r="AM103" s="197" t="str">
        <f t="shared" ref="AM103:AM107" si="39">IF(AL103&gt;=3,"YES","NO")</f>
        <v>NO</v>
      </c>
    </row>
    <row r="104" spans="2:39" ht="20.100000000000001" customHeight="1">
      <c r="B104" s="186"/>
      <c r="C104" s="186"/>
      <c r="D104" s="187"/>
      <c r="E104" s="187"/>
      <c r="F104" s="200"/>
      <c r="G104" s="186"/>
      <c r="H104" s="187"/>
      <c r="I104" s="187"/>
      <c r="J104" s="190">
        <f t="shared" si="34"/>
        <v>1</v>
      </c>
      <c r="K104" s="186"/>
      <c r="L104" s="186"/>
      <c r="M104" s="186"/>
      <c r="N104" s="186"/>
      <c r="O104" s="186"/>
      <c r="P104" s="191" t="e">
        <f>SUMPRODUCT(SUM(K104:L104), O104)/($I$104-$H$104+1)</f>
        <v>#VALUE!</v>
      </c>
      <c r="Q104" s="191" t="e">
        <f>SUMPRODUCT(((M104*K104)+(N104*L104)) * O104) / ($I$104 - $H$104 + 1)/SUM(L104 + K104)</f>
        <v>#DIV/0!</v>
      </c>
      <c r="R104" s="186"/>
      <c r="S104" s="187"/>
      <c r="T104" s="187"/>
      <c r="U104" s="191" t="str">
        <f t="shared" si="35"/>
        <v/>
      </c>
      <c r="V104" s="186"/>
      <c r="W104" s="187"/>
      <c r="X104" s="187"/>
      <c r="Y104" s="191" t="str">
        <f t="shared" si="25"/>
        <v/>
      </c>
      <c r="Z104" s="186"/>
      <c r="AA104" s="187"/>
      <c r="AB104" s="187"/>
      <c r="AC104" s="191" t="str">
        <f t="shared" si="26"/>
        <v/>
      </c>
      <c r="AD104" s="186"/>
      <c r="AE104" s="192" t="str">
        <f t="shared" si="27"/>
        <v/>
      </c>
      <c r="AF104" s="192">
        <f t="shared" si="36"/>
        <v>0</v>
      </c>
      <c r="AG104" s="192">
        <f t="shared" si="37"/>
        <v>0</v>
      </c>
      <c r="AH104" s="193">
        <f t="shared" si="30"/>
        <v>0</v>
      </c>
      <c r="AI104" s="194" t="e">
        <f>$AH$104/$P$104</f>
        <v>#VALUE!</v>
      </c>
      <c r="AJ104" s="195">
        <f t="shared" si="38"/>
        <v>0</v>
      </c>
      <c r="AK104" s="195">
        <f t="shared" si="32"/>
        <v>0</v>
      </c>
      <c r="AL104" s="196">
        <f>VLOOKUP(AJ104,'Points Table'!B5:C25,2,1)</f>
        <v>0</v>
      </c>
      <c r="AM104" s="197" t="str">
        <f t="shared" si="39"/>
        <v>NO</v>
      </c>
    </row>
    <row r="105" spans="2:39" ht="20.100000000000001" customHeight="1">
      <c r="B105" s="186"/>
      <c r="C105" s="186"/>
      <c r="D105" s="187"/>
      <c r="E105" s="187"/>
      <c r="F105" s="200"/>
      <c r="G105" s="186"/>
      <c r="H105" s="187"/>
      <c r="I105" s="187"/>
      <c r="J105" s="190">
        <f t="shared" si="34"/>
        <v>1</v>
      </c>
      <c r="K105" s="186"/>
      <c r="L105" s="186"/>
      <c r="M105" s="186"/>
      <c r="N105" s="186"/>
      <c r="O105" s="186"/>
      <c r="P105" s="191" t="e">
        <f>SUMPRODUCT(SUM(K105:L105), O105)/($I$105-$H$105+1)</f>
        <v>#VALUE!</v>
      </c>
      <c r="Q105" s="191" t="e">
        <f>SUMPRODUCT(((M105*K105)+(N105*L105)) * O105) / ($I$105 - $H$105 + 1)/SUM(L105 + K105)</f>
        <v>#DIV/0!</v>
      </c>
      <c r="R105" s="186"/>
      <c r="S105" s="187"/>
      <c r="T105" s="187"/>
      <c r="U105" s="191" t="str">
        <f t="shared" si="35"/>
        <v/>
      </c>
      <c r="V105" s="186"/>
      <c r="W105" s="187"/>
      <c r="X105" s="187"/>
      <c r="Y105" s="191" t="str">
        <f t="shared" si="25"/>
        <v/>
      </c>
      <c r="Z105" s="186"/>
      <c r="AA105" s="187"/>
      <c r="AB105" s="187"/>
      <c r="AC105" s="191" t="str">
        <f t="shared" si="26"/>
        <v/>
      </c>
      <c r="AD105" s="186"/>
      <c r="AE105" s="192" t="str">
        <f t="shared" si="27"/>
        <v/>
      </c>
      <c r="AF105" s="192">
        <f t="shared" si="36"/>
        <v>0</v>
      </c>
      <c r="AG105" s="192">
        <f t="shared" si="37"/>
        <v>0</v>
      </c>
      <c r="AH105" s="193">
        <f t="shared" si="30"/>
        <v>0</v>
      </c>
      <c r="AI105" s="194" t="e">
        <f>$AH$105/$P$105</f>
        <v>#VALUE!</v>
      </c>
      <c r="AJ105" s="195">
        <f t="shared" si="38"/>
        <v>0</v>
      </c>
      <c r="AK105" s="195">
        <f t="shared" si="32"/>
        <v>0</v>
      </c>
      <c r="AL105" s="196">
        <f>VLOOKUP(AJ105,'Points Table'!B5:C25,2,1)</f>
        <v>0</v>
      </c>
      <c r="AM105" s="197" t="str">
        <f t="shared" si="39"/>
        <v>NO</v>
      </c>
    </row>
    <row r="106" spans="2:39" ht="20.100000000000001" customHeight="1">
      <c r="B106" s="186"/>
      <c r="C106" s="186"/>
      <c r="D106" s="187"/>
      <c r="E106" s="187"/>
      <c r="F106" s="200"/>
      <c r="G106" s="186"/>
      <c r="H106" s="187"/>
      <c r="I106" s="187"/>
      <c r="J106" s="190">
        <f t="shared" si="34"/>
        <v>1</v>
      </c>
      <c r="K106" s="186"/>
      <c r="L106" s="186"/>
      <c r="M106" s="186"/>
      <c r="N106" s="186"/>
      <c r="O106" s="186"/>
      <c r="P106" s="191" t="e">
        <f>SUMPRODUCT(SUM(K106:L106), O106)/($I$106-$H$106+1)</f>
        <v>#VALUE!</v>
      </c>
      <c r="Q106" s="191" t="e">
        <f>SUMPRODUCT(((M106*K106)+(N106*L106)) * O106) / ($I$106 - $H$106 + 1)/SUM(L106 + K106)</f>
        <v>#DIV/0!</v>
      </c>
      <c r="R106" s="186"/>
      <c r="S106" s="187"/>
      <c r="T106" s="187"/>
      <c r="U106" s="191" t="str">
        <f t="shared" si="35"/>
        <v/>
      </c>
      <c r="V106" s="186"/>
      <c r="W106" s="187"/>
      <c r="X106" s="187"/>
      <c r="Y106" s="191" t="str">
        <f t="shared" si="25"/>
        <v/>
      </c>
      <c r="Z106" s="186"/>
      <c r="AA106" s="187"/>
      <c r="AB106" s="187"/>
      <c r="AC106" s="191" t="str">
        <f t="shared" si="26"/>
        <v/>
      </c>
      <c r="AD106" s="186"/>
      <c r="AE106" s="192" t="str">
        <f t="shared" si="27"/>
        <v/>
      </c>
      <c r="AF106" s="192">
        <f t="shared" si="36"/>
        <v>0</v>
      </c>
      <c r="AG106" s="192">
        <f t="shared" si="37"/>
        <v>0</v>
      </c>
      <c r="AH106" s="193">
        <f t="shared" si="30"/>
        <v>0</v>
      </c>
      <c r="AI106" s="194" t="e">
        <f>$AH$106/$P$106</f>
        <v>#VALUE!</v>
      </c>
      <c r="AJ106" s="195">
        <f t="shared" si="38"/>
        <v>0</v>
      </c>
      <c r="AK106" s="195">
        <f t="shared" si="32"/>
        <v>0</v>
      </c>
      <c r="AL106" s="196">
        <f>VLOOKUP(AJ106,'Points Table'!B5:C25,2,1)</f>
        <v>0</v>
      </c>
      <c r="AM106" s="197" t="str">
        <f t="shared" si="39"/>
        <v>NO</v>
      </c>
    </row>
    <row r="107" spans="2:39" ht="20.100000000000001" customHeight="1">
      <c r="B107" s="186"/>
      <c r="C107" s="186"/>
      <c r="D107" s="187"/>
      <c r="E107" s="187"/>
      <c r="F107" s="200"/>
      <c r="G107" s="186"/>
      <c r="H107" s="187"/>
      <c r="I107" s="187"/>
      <c r="J107" s="190">
        <f t="shared" si="34"/>
        <v>1</v>
      </c>
      <c r="K107" s="186"/>
      <c r="L107" s="186"/>
      <c r="M107" s="186"/>
      <c r="N107" s="186"/>
      <c r="O107" s="186"/>
      <c r="P107" s="191" t="e">
        <f>SUMPRODUCT(SUM(K107:L107), O107)/($I$107-$H$107+1)</f>
        <v>#VALUE!</v>
      </c>
      <c r="Q107" s="191" t="e">
        <f>SUMPRODUCT(((M107*K107)+(N107*L107)) * O107) / ($I$107 - $H$107 + 1)/SUM(L107 + K107)</f>
        <v>#DIV/0!</v>
      </c>
      <c r="R107" s="186"/>
      <c r="S107" s="187"/>
      <c r="T107" s="187"/>
      <c r="U107" s="191" t="str">
        <f t="shared" si="35"/>
        <v/>
      </c>
      <c r="V107" s="186"/>
      <c r="W107" s="187"/>
      <c r="X107" s="187"/>
      <c r="Y107" s="191" t="str">
        <f t="shared" si="25"/>
        <v/>
      </c>
      <c r="Z107" s="186"/>
      <c r="AA107" s="187"/>
      <c r="AB107" s="187"/>
      <c r="AC107" s="191" t="str">
        <f t="shared" si="26"/>
        <v/>
      </c>
      <c r="AD107" s="186"/>
      <c r="AE107" s="192" t="str">
        <f t="shared" si="27"/>
        <v/>
      </c>
      <c r="AF107" s="192">
        <f t="shared" si="36"/>
        <v>0</v>
      </c>
      <c r="AG107" s="192">
        <f t="shared" si="37"/>
        <v>0</v>
      </c>
      <c r="AH107" s="193">
        <f t="shared" si="30"/>
        <v>0</v>
      </c>
      <c r="AI107" s="194" t="e">
        <f>$AH$107/$P$107</f>
        <v>#VALUE!</v>
      </c>
      <c r="AJ107" s="195">
        <f t="shared" si="38"/>
        <v>0</v>
      </c>
      <c r="AK107" s="195">
        <f t="shared" si="32"/>
        <v>0</v>
      </c>
      <c r="AL107" s="196">
        <f>VLOOKUP(AJ107,'Points Table'!B5:C25,2,1)</f>
        <v>0</v>
      </c>
      <c r="AM107" s="197" t="str">
        <f t="shared" si="39"/>
        <v>NO</v>
      </c>
    </row>
  </sheetData>
  <sheetProtection algorithmName="SHA-512" hashValue="3oOwLJFp2IOhl9kGQ4NSg7r1rHfk8lsTRvaxF56f1i7NzBhnx00teJfcbF9t5ng8zYh3Bd1vBbf+/6o3YoHeHg==" saltValue="HeFklIZioXEJDqgv2Pxvjw==" spinCount="100000" sheet="1" objects="1" scenarios="1"/>
  <autoFilter ref="B5:E5" xr:uid="{01310396-8987-4E93-AC77-D98BAA57D4A7}">
    <filterColumn colId="0" showButton="0"/>
    <filterColumn colId="1" showButton="0"/>
    <filterColumn colId="2" showButton="0"/>
    <filterColumn colId="3" showButton="0"/>
  </autoFilter>
  <mergeCells count="4">
    <mergeCell ref="AI5:AM5"/>
    <mergeCell ref="B3:E3"/>
    <mergeCell ref="S3:T3"/>
    <mergeCell ref="B5:AH5"/>
  </mergeCells>
  <phoneticPr fontId="86" type="noConversion"/>
  <conditionalFormatting sqref="AI7:AI107">
    <cfRule type="expression" dxfId="41" priority="2">
      <formula>#REF!="Detailed"</formula>
    </cfRule>
  </conditionalFormatting>
  <conditionalFormatting sqref="AJ7:AM107">
    <cfRule type="expression" dxfId="40" priority="1">
      <formula>#REF!="Simple"</formula>
    </cfRule>
  </conditionalFormatting>
  <dataValidations count="1">
    <dataValidation type="list" allowBlank="1" showInputMessage="1" showErrorMessage="1" sqref="R7:R107" xr:uid="{69BDEB3C-1B81-4659-8204-0DD957C37B1A}">
      <formula1>"Office, Distribution Centre, Non-Refrigerated Warehouse "</formula1>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6AD7DA8-AD9E-415E-BBB4-8619BA60C799}">
          <x14:formula1>
            <xm:f>'19A NABERS Water Simple'!$H$4:$H$11</xm:f>
          </x14:formula1>
          <xm:sqref>D7:D107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0" tint="-0.14999847407452621"/>
    <pageSetUpPr fitToPage="1"/>
  </sheetPr>
  <dimension ref="B1:C67"/>
  <sheetViews>
    <sheetView showGridLines="0" topLeftCell="A14" zoomScaleNormal="100" workbookViewId="0">
      <selection activeCell="F9" sqref="F9"/>
    </sheetView>
  </sheetViews>
  <sheetFormatPr defaultColWidth="9.28515625" defaultRowHeight="13.15" zeroHeight="1"/>
  <cols>
    <col min="1" max="1" width="7.28515625" style="5" customWidth="1"/>
    <col min="2" max="3" width="30.7109375" style="5" customWidth="1"/>
    <col min="4" max="4" width="5.7109375" style="5" customWidth="1"/>
    <col min="5" max="5" width="26.7109375" style="5" customWidth="1"/>
    <col min="6" max="6" width="27.5703125" style="5" customWidth="1"/>
    <col min="7" max="7" width="5.7109375" style="5" customWidth="1"/>
    <col min="8" max="9" width="21.7109375" style="5" customWidth="1"/>
    <col min="10" max="16384" width="9.28515625" style="5"/>
  </cols>
  <sheetData>
    <row r="1" spans="2:3" ht="89.25" customHeight="1"/>
    <row r="2" spans="2:3" ht="22.35" customHeight="1"/>
    <row r="3" spans="2:3" ht="22.35" customHeight="1">
      <c r="B3" s="254" t="s">
        <v>577</v>
      </c>
      <c r="C3" s="254"/>
    </row>
    <row r="4" spans="2:3" ht="22.35" customHeight="1">
      <c r="B4" s="14" t="s">
        <v>578</v>
      </c>
      <c r="C4" s="14" t="s">
        <v>488</v>
      </c>
    </row>
    <row r="5" spans="2:3" ht="22.35" customHeight="1">
      <c r="B5" s="40">
        <v>0</v>
      </c>
      <c r="C5" s="41">
        <v>0</v>
      </c>
    </row>
    <row r="6" spans="2:3" ht="22.35" customHeight="1">
      <c r="B6" s="42">
        <v>0.05</v>
      </c>
      <c r="C6" s="8">
        <v>0.5</v>
      </c>
    </row>
    <row r="7" spans="2:3" ht="22.35" customHeight="1">
      <c r="B7" s="42">
        <v>0.1</v>
      </c>
      <c r="C7" s="8">
        <v>1</v>
      </c>
    </row>
    <row r="8" spans="2:3" ht="22.35" customHeight="1">
      <c r="B8" s="42">
        <v>0.15</v>
      </c>
      <c r="C8" s="8">
        <v>1.5</v>
      </c>
    </row>
    <row r="9" spans="2:3" ht="22.35" customHeight="1">
      <c r="B9" s="42">
        <v>0.2</v>
      </c>
      <c r="C9" s="8">
        <v>2</v>
      </c>
    </row>
    <row r="10" spans="2:3" ht="22.35" customHeight="1">
      <c r="B10" s="42">
        <v>0.25</v>
      </c>
      <c r="C10" s="8">
        <v>2.5</v>
      </c>
    </row>
    <row r="11" spans="2:3" ht="22.35" customHeight="1">
      <c r="B11" s="43">
        <v>0.3</v>
      </c>
      <c r="C11" s="6">
        <v>3</v>
      </c>
    </row>
    <row r="12" spans="2:3" ht="22.35" customHeight="1">
      <c r="B12" s="42">
        <v>0.35</v>
      </c>
      <c r="C12" s="8">
        <v>3.5</v>
      </c>
    </row>
    <row r="13" spans="2:3" ht="22.35" customHeight="1">
      <c r="B13" s="42">
        <v>0.4</v>
      </c>
      <c r="C13" s="8">
        <v>4</v>
      </c>
    </row>
    <row r="14" spans="2:3" ht="22.35" customHeight="1">
      <c r="B14" s="42">
        <v>0.45</v>
      </c>
      <c r="C14" s="8">
        <v>4.5</v>
      </c>
    </row>
    <row r="15" spans="2:3" ht="22.35" customHeight="1">
      <c r="B15" s="42">
        <v>0.5</v>
      </c>
      <c r="C15" s="8">
        <v>5</v>
      </c>
    </row>
    <row r="16" spans="2:3" ht="22.35" customHeight="1">
      <c r="B16" s="42">
        <v>0.55000000000000004</v>
      </c>
      <c r="C16" s="8">
        <v>5.5</v>
      </c>
    </row>
    <row r="17" spans="2:3" ht="22.35" customHeight="1">
      <c r="B17" s="42">
        <v>0.6</v>
      </c>
      <c r="C17" s="8">
        <v>6</v>
      </c>
    </row>
    <row r="18" spans="2:3" ht="22.35" customHeight="1">
      <c r="B18" s="42">
        <v>0.65</v>
      </c>
      <c r="C18" s="8">
        <v>6.5</v>
      </c>
    </row>
    <row r="19" spans="2:3" ht="22.35" customHeight="1">
      <c r="B19" s="42">
        <v>0.7</v>
      </c>
      <c r="C19" s="8">
        <v>7</v>
      </c>
    </row>
    <row r="20" spans="2:3" ht="22.35" customHeight="1">
      <c r="B20" s="42">
        <v>0.75</v>
      </c>
      <c r="C20" s="8">
        <v>7.5</v>
      </c>
    </row>
    <row r="21" spans="2:3" ht="22.35" customHeight="1">
      <c r="B21" s="42">
        <v>0.8</v>
      </c>
      <c r="C21" s="8">
        <v>8</v>
      </c>
    </row>
    <row r="22" spans="2:3" ht="22.35" customHeight="1">
      <c r="B22" s="42">
        <v>0.85</v>
      </c>
      <c r="C22" s="8">
        <v>8.5</v>
      </c>
    </row>
    <row r="23" spans="2:3" ht="22.35" customHeight="1">
      <c r="B23" s="42">
        <v>0.9</v>
      </c>
      <c r="C23" s="8">
        <v>9</v>
      </c>
    </row>
    <row r="24" spans="2:3" ht="22.35" customHeight="1">
      <c r="B24" s="42">
        <v>0.95</v>
      </c>
      <c r="C24" s="8">
        <v>9.5</v>
      </c>
    </row>
    <row r="25" spans="2:3" ht="22.35" customHeight="1">
      <c r="B25" s="44">
        <v>1</v>
      </c>
      <c r="C25" s="7">
        <v>10</v>
      </c>
    </row>
    <row r="26" spans="2:3" ht="22.35" customHeight="1"/>
    <row r="27" spans="2:3"/>
    <row r="28" spans="2:3"/>
    <row r="29" spans="2:3"/>
    <row r="30" spans="2:3"/>
    <row r="31" spans="2:3"/>
    <row r="32" spans="2:3"/>
    <row r="33"/>
    <row r="34"/>
    <row r="35"/>
    <row r="36"/>
    <row r="37"/>
    <row r="38"/>
    <row r="39"/>
    <row r="40"/>
    <row r="41"/>
    <row r="42"/>
    <row r="43"/>
    <row r="44"/>
    <row r="45"/>
    <row r="46"/>
    <row r="47"/>
    <row r="48"/>
    <row r="49"/>
    <row r="50"/>
    <row r="58"/>
    <row r="59"/>
    <row r="60"/>
    <row r="61"/>
    <row r="62"/>
    <row r="63"/>
    <row r="64"/>
    <row r="65"/>
    <row r="66"/>
    <row r="67"/>
  </sheetData>
  <sheetProtection algorithmName="SHA-512" hashValue="x0t4PMW2ALRcQ2Mqubg1nw7lDJzY8lXGhwyEpV09Fr9mbQuQdV8lP8dPHPThns5KvMW1FedgIM6h3gjmlqcuoA==" saltValue="JTxF+/Y+iYKQijXiOQnFeQ==" spinCount="100000" sheet="1" objects="1" scenarios="1"/>
  <customSheetViews>
    <customSheetView guid="{EB64909F-57DD-4DDD-BCA6-E2E53F6A878A}" showGridLines="0" showRowCol="0" fitToPage="1" hiddenRows="1" hiddenColumns="1">
      <selection activeCell="H22" sqref="H22"/>
      <pageMargins left="0" right="0" top="0" bottom="0" header="0" footer="0"/>
      <pageSetup paperSize="9" scale="59" orientation="portrait" r:id="rId1"/>
    </customSheetView>
    <customSheetView guid="{737FE2A2-7D6D-41E7-9F3E-856AFF3D40B5}" showGridLines="0" showRowCol="0" fitToPage="1" hiddenRows="1" hiddenColumns="1">
      <selection activeCell="H22" sqref="H22"/>
      <pageMargins left="0" right="0" top="0" bottom="0" header="0" footer="0"/>
      <pageSetup paperSize="9" scale="59" orientation="portrait" r:id="rId2"/>
    </customSheetView>
    <customSheetView guid="{9CB4225B-3411-463F-9946-E2F2B2F949B2}" showGridLines="0" showRowCol="0" fitToPage="1" hiddenRows="1" hiddenColumns="1">
      <selection activeCell="H22" sqref="H22"/>
      <pageMargins left="0" right="0" top="0" bottom="0" header="0" footer="0"/>
      <pageSetup paperSize="9" scale="59" orientation="portrait" r:id="rId3"/>
    </customSheetView>
    <customSheetView guid="{497CD90A-D0FB-4256-970A-AE9A469A458F}" showGridLines="0" showRowCol="0" fitToPage="1" hiddenRows="1" hiddenColumns="1">
      <selection activeCell="F7" sqref="F7"/>
      <pageMargins left="0" right="0" top="0" bottom="0" header="0" footer="0"/>
      <pageSetup paperSize="9" scale="59" orientation="portrait" r:id="rId4"/>
    </customSheetView>
  </customSheetViews>
  <mergeCells count="1">
    <mergeCell ref="B3:C3"/>
  </mergeCells>
  <pageMargins left="0.70866141732283472" right="0.70866141732283472" top="0.74803149606299213" bottom="0.74803149606299213" header="0.31496062992125984" footer="0.31496062992125984"/>
  <pageSetup paperSize="9" scale="59" orientation="portrait" r:id="rId5"/>
  <drawing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e5dafe5f-4921-4e90-b291-d7c9f19787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0932C26CB86C4FA791782EC11F994E" ma:contentTypeVersion="18" ma:contentTypeDescription="Create a new document." ma:contentTypeScope="" ma:versionID="33abb06324423268274ce3caed605660">
  <xsd:schema xmlns:xsd="http://www.w3.org/2001/XMLSchema" xmlns:xs="http://www.w3.org/2001/XMLSchema" xmlns:p="http://schemas.microsoft.com/office/2006/metadata/properties" xmlns:ns2="e5dafe5f-4921-4e90-b291-d7c9f1978744" xmlns:ns3="52985c86-f8c2-4ffb-9ed4-056f10e7bf99" targetNamespace="http://schemas.microsoft.com/office/2006/metadata/properties" ma:root="true" ma:fieldsID="f4e50b120650974b067b3eec9067944c" ns2:_="" ns3:_="">
    <xsd:import namespace="e5dafe5f-4921-4e90-b291-d7c9f1978744"/>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afe5f-4921-4e90-b291-d7c9f1978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9A779A-CB31-4B82-AE67-A8138C55A94B}"/>
</file>

<file path=customXml/itemProps2.xml><?xml version="1.0" encoding="utf-8"?>
<ds:datastoreItem xmlns:ds="http://schemas.openxmlformats.org/officeDocument/2006/customXml" ds:itemID="{89E28938-1703-4187-B887-9AF39F58BEB7}"/>
</file>

<file path=customXml/itemProps3.xml><?xml version="1.0" encoding="utf-8"?>
<ds:datastoreItem xmlns:ds="http://schemas.openxmlformats.org/officeDocument/2006/customXml" ds:itemID="{C9815A6C-16AA-48D4-AEA0-DBCCF4B487F4}"/>
</file>

<file path=docProps/app.xml><?xml version="1.0" encoding="utf-8"?>
<Properties xmlns="http://schemas.openxmlformats.org/officeDocument/2006/extended-properties" xmlns:vt="http://schemas.openxmlformats.org/officeDocument/2006/docPropsVTypes">
  <Application>Microsoft Excel Online</Application>
  <Manager/>
  <Company>Energetics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jmanning</dc:creator>
  <cp:keywords/>
  <dc:description/>
  <cp:lastModifiedBy/>
  <cp:revision/>
  <dcterms:created xsi:type="dcterms:W3CDTF">2010-07-14T08:44:28Z</dcterms:created>
  <dcterms:modified xsi:type="dcterms:W3CDTF">2025-04-09T03:45:47Z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0x010100760932C26CB86C4FA791782EC11F994E</vt:lpwstr>
  </property>
  <property fmtid="{D5CDD505-2E9C-101B-9397-08002B2CF9AE}" pid="3" name="Order">
    <vt:r8>14400</vt:r8>
  </property>
  <property fmtid="{D5CDD505-2E9C-101B-9397-08002B2CF9AE}" pid="4" name="MediaServiceImageTags">
    <vt:lpwstr/>
  </property>
</Properties>
</file>